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nnakarin\Downloads\"/>
    </mc:Choice>
  </mc:AlternateContent>
  <xr:revisionPtr revIDLastSave="0" documentId="13_ncr:1_{E543D5E7-9D75-4AD9-A716-88544DE53B37}" xr6:coauthVersionLast="47" xr6:coauthVersionMax="47" xr10:uidLastSave="{00000000-0000-0000-0000-000000000000}"/>
  <bookViews>
    <workbookView xWindow="28680" yWindow="-120" windowWidth="29040" windowHeight="15720" activeTab="6" xr2:uid="{00000000-000D-0000-FFFF-FFFF00000000}"/>
  </bookViews>
  <sheets>
    <sheet name="Instruktion" sheetId="1" r:id="rId1"/>
    <sheet name="SPT" sheetId="2" r:id="rId2"/>
    <sheet name="45+" sheetId="3" r:id="rId3"/>
    <sheet name="Lag-SM" sheetId="5" r:id="rId4"/>
    <sheet name="SM" sheetId="6" r:id="rId5"/>
    <sheet name="SM14-1" sheetId="7" r:id="rId6"/>
    <sheet name="Sanktion" sheetId="8" r:id="rId7"/>
    <sheet name="Övriga" sheetId="9" r:id="rId8"/>
    <sheet name="Data" sheetId="10" r:id="rId9"/>
  </sheets>
  <definedNames>
    <definedName name="SPT">SPT!$J$4:$J$6</definedName>
    <definedName name="SPT_startande">SPT!$D$32</definedName>
    <definedName name="SPT_tävling">SPT!$E$3</definedName>
    <definedName name="Test">SPT!$E$3</definedName>
    <definedName name="Tävlinga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4" roundtripDataSignature="AMtx7mgJpeHA39UT2TQyoazTok+Ct5NnQA=="/>
    </ext>
  </extLst>
</workbook>
</file>

<file path=xl/calcChain.xml><?xml version="1.0" encoding="utf-8"?>
<calcChain xmlns="http://schemas.openxmlformats.org/spreadsheetml/2006/main">
  <c r="T9" i="10" l="1"/>
  <c r="G9" i="10"/>
  <c r="S9" i="10"/>
  <c r="S10" i="10"/>
  <c r="T10" i="10"/>
  <c r="L9" i="10"/>
  <c r="M9" i="10"/>
  <c r="E9" i="10"/>
  <c r="Y8" i="10"/>
  <c r="C9" i="10"/>
  <c r="AA14" i="10"/>
  <c r="Z14" i="10"/>
  <c r="Z13" i="10"/>
  <c r="C13" i="10"/>
  <c r="Z12" i="10"/>
  <c r="C12" i="10"/>
  <c r="AA11" i="10"/>
  <c r="Z11" i="10"/>
  <c r="O11" i="10"/>
  <c r="O12" i="10"/>
  <c r="I11" i="10"/>
  <c r="AA12" i="10"/>
  <c r="D11" i="10"/>
  <c r="E11" i="10"/>
  <c r="G11" i="10"/>
  <c r="P10" i="10"/>
  <c r="J10" i="10"/>
  <c r="D10" i="10"/>
  <c r="R9" i="10"/>
  <c r="Q9" i="10"/>
  <c r="P9" i="10"/>
  <c r="O9" i="10"/>
  <c r="K9" i="10"/>
  <c r="J9" i="10"/>
  <c r="I9" i="10"/>
  <c r="F9" i="10"/>
  <c r="D9" i="10"/>
  <c r="Y6" i="10"/>
  <c r="D35" i="8"/>
  <c r="D36" i="8"/>
  <c r="D36" i="7"/>
  <c r="D34" i="7"/>
  <c r="D36" i="6"/>
  <c r="D35" i="5"/>
  <c r="D33" i="5"/>
  <c r="D34" i="5"/>
  <c r="D37" i="3"/>
  <c r="D36" i="3"/>
  <c r="D35" i="3"/>
  <c r="D33" i="3"/>
  <c r="D34" i="3"/>
  <c r="F38" i="2"/>
  <c r="C24" i="1"/>
  <c r="AG13" i="10"/>
  <c r="AF13" i="10"/>
  <c r="AE13" i="10"/>
  <c r="AD13" i="10"/>
  <c r="AC13" i="10"/>
  <c r="AB13" i="10"/>
  <c r="AG12" i="10"/>
  <c r="AF12" i="10"/>
  <c r="AE12" i="10"/>
  <c r="AD12" i="10"/>
  <c r="AC12" i="10"/>
  <c r="AB12" i="10"/>
  <c r="AG11" i="10"/>
  <c r="AG8" i="10"/>
  <c r="AF11" i="10"/>
  <c r="AE11" i="10"/>
  <c r="AD11" i="10"/>
  <c r="AC11" i="10"/>
  <c r="AB11" i="10"/>
  <c r="AB14" i="10"/>
  <c r="AB8" i="10"/>
  <c r="F10" i="10"/>
  <c r="D13" i="10"/>
  <c r="D36" i="5"/>
  <c r="C14" i="10"/>
  <c r="AA8" i="10"/>
  <c r="D35" i="2"/>
  <c r="D36" i="2"/>
  <c r="E10" i="10"/>
  <c r="G10" i="10"/>
  <c r="O14" i="10"/>
  <c r="I13" i="10"/>
  <c r="I15" i="10"/>
  <c r="P11" i="10"/>
  <c r="P12" i="10"/>
  <c r="P14" i="10"/>
  <c r="AA13" i="10"/>
  <c r="D15" i="10"/>
  <c r="C15" i="10"/>
  <c r="Z8" i="10"/>
  <c r="D33" i="2"/>
  <c r="D34" i="2"/>
  <c r="F11" i="10"/>
  <c r="K10" i="10"/>
  <c r="L10" i="10"/>
  <c r="M10" i="10"/>
  <c r="I12" i="10"/>
  <c r="I14" i="10"/>
  <c r="J11" i="10"/>
  <c r="O13" i="10"/>
  <c r="O15" i="10"/>
  <c r="Q10" i="10"/>
  <c r="D12" i="10"/>
  <c r="D14" i="10"/>
  <c r="K11" i="10"/>
  <c r="J13" i="10"/>
  <c r="G13" i="10"/>
  <c r="G15" i="10"/>
  <c r="G12" i="10"/>
  <c r="G14" i="10"/>
  <c r="F13" i="10"/>
  <c r="F15" i="10"/>
  <c r="F12" i="10"/>
  <c r="F14" i="10"/>
  <c r="D37" i="2"/>
  <c r="D38" i="2"/>
  <c r="Q11" i="10"/>
  <c r="P13" i="10"/>
  <c r="P15" i="10"/>
  <c r="E13" i="10"/>
  <c r="E15" i="10"/>
  <c r="E12" i="10"/>
  <c r="E14" i="10"/>
  <c r="AD8" i="10"/>
  <c r="F33" i="2"/>
  <c r="AE8" i="10"/>
  <c r="F34" i="2"/>
  <c r="AC8" i="10"/>
  <c r="F32" i="2"/>
  <c r="AF8" i="10"/>
  <c r="F35" i="2"/>
  <c r="F36" i="2"/>
  <c r="R10" i="10"/>
  <c r="J15" i="10"/>
  <c r="J12" i="10"/>
  <c r="J14" i="10"/>
  <c r="R11" i="10"/>
  <c r="Q13" i="10"/>
  <c r="L11" i="10"/>
  <c r="K12" i="10"/>
  <c r="K14" i="10"/>
  <c r="K13" i="10"/>
  <c r="K15" i="10"/>
  <c r="Q12" i="10"/>
  <c r="Q14" i="10"/>
  <c r="Q15" i="10"/>
  <c r="L12" i="10"/>
  <c r="L14" i="10"/>
  <c r="L13" i="10"/>
  <c r="L15" i="10"/>
  <c r="M11" i="10"/>
  <c r="R12" i="10"/>
  <c r="R14" i="10"/>
  <c r="R13" i="10"/>
  <c r="R15" i="10"/>
  <c r="S11" i="10"/>
  <c r="T11" i="10"/>
  <c r="S12" i="10"/>
  <c r="S14" i="10"/>
  <c r="S13" i="10"/>
  <c r="S15" i="10"/>
  <c r="M12" i="10"/>
  <c r="M14" i="10"/>
  <c r="M13" i="10"/>
  <c r="M15" i="10"/>
  <c r="T12" i="10"/>
  <c r="T14" i="10"/>
  <c r="T13" i="10"/>
  <c r="T15" i="10"/>
</calcChain>
</file>

<file path=xl/sharedStrings.xml><?xml version="1.0" encoding="utf-8"?>
<sst xmlns="http://schemas.openxmlformats.org/spreadsheetml/2006/main" count="173" uniqueCount="93">
  <si>
    <r>
      <rPr>
        <sz val="11"/>
        <color theme="1"/>
        <rFont val="Calibri"/>
      </rPr>
      <t xml:space="preserve">Vad kul att just </t>
    </r>
    <r>
      <rPr>
        <b/>
        <sz val="11"/>
        <color theme="1"/>
        <rFont val="Calibri"/>
      </rPr>
      <t>Ni</t>
    </r>
    <r>
      <rPr>
        <sz val="11"/>
        <color theme="1"/>
        <rFont val="Calibri"/>
      </rPr>
      <t xml:space="preserve"> ordnade en nationell pooltävling! </t>
    </r>
  </si>
  <si>
    <t xml:space="preserve">Det mesta kring den ekonomiska redovisningen är färdigt uträknat. </t>
  </si>
  <si>
    <r>
      <rPr>
        <sz val="11"/>
        <color theme="1"/>
        <rFont val="Calibri"/>
      </rPr>
      <t xml:space="preserve">Vänligen fyll i </t>
    </r>
    <r>
      <rPr>
        <b/>
        <sz val="11"/>
        <color theme="1"/>
        <rFont val="Calibri"/>
      </rPr>
      <t>endast</t>
    </r>
    <r>
      <rPr>
        <sz val="11"/>
        <color theme="1"/>
        <rFont val="Calibri"/>
      </rPr>
      <t xml:space="preserve"> de gula fälten samt textrutor. </t>
    </r>
  </si>
  <si>
    <t xml:space="preserve">För de flesta  tävlingar behöver du bara fylla i klubb, datum, klass och antal deltagare. </t>
  </si>
  <si>
    <t xml:space="preserve">Fyll i båda textfälten. </t>
  </si>
  <si>
    <t xml:space="preserve">I det första skriver du ett kortfattat referat från tävlingen, en text som bör gå att klistra in direkt i ett inlägg i sociala medier. </t>
  </si>
  <si>
    <t xml:space="preserve">I det andra fältet skriver du om eventuella ärenden, diskningar, varningar, no-shows, med mera. </t>
  </si>
  <si>
    <t>Skicka tillbaka en ifylld rapport till mailadressen nedan så snabbt som möjligt efter avslutad tävling</t>
  </si>
  <si>
    <t>Betala in överskottet via bankgiro (eller kontoöverföring) till Svenska Biljardförbundet inom 5 bankdagar</t>
  </si>
  <si>
    <t>Mailadress:</t>
  </si>
  <si>
    <t xml:space="preserve">Bankgiro: </t>
  </si>
  <si>
    <t>657-3059</t>
  </si>
  <si>
    <t>Tack för ert arrangemang och engagemang i svensk biljard!</t>
  </si>
  <si>
    <t>Tävlingsrapport SPT</t>
  </si>
  <si>
    <t>Välj klass</t>
  </si>
  <si>
    <t>Klubb</t>
  </si>
  <si>
    <t>Datum</t>
  </si>
  <si>
    <t xml:space="preserve">Kortfattad redogörelse och övriga anteckningar: </t>
  </si>
  <si>
    <t xml:space="preserve">Disciplinärenden (varningar, diskvalifikationer, no shows, etc.): </t>
  </si>
  <si>
    <t xml:space="preserve">Ekonomisk redovisning: </t>
  </si>
  <si>
    <t>Placering:</t>
  </si>
  <si>
    <t>Prispengar</t>
  </si>
  <si>
    <t xml:space="preserve">Antal deltagare: </t>
  </si>
  <si>
    <t xml:space="preserve">Startavgift: </t>
  </si>
  <si>
    <t xml:space="preserve">Intäkt: </t>
  </si>
  <si>
    <t>3-4</t>
  </si>
  <si>
    <t xml:space="preserve">Till arrangören per spelare: </t>
  </si>
  <si>
    <t>5-8</t>
  </si>
  <si>
    <t>Totalt till arrangören:</t>
  </si>
  <si>
    <t>9-16</t>
  </si>
  <si>
    <t>Prispengar:</t>
  </si>
  <si>
    <t xml:space="preserve">Att betala in till förbundet: </t>
  </si>
  <si>
    <t>Till SM-pott</t>
  </si>
  <si>
    <r>
      <rPr>
        <b/>
        <sz val="22"/>
        <color rgb="FF000000"/>
        <rFont val="Calibri"/>
      </rPr>
      <t>Tävlingsrapport</t>
    </r>
    <r>
      <rPr>
        <b/>
        <sz val="18"/>
        <color rgb="FF000000"/>
        <rFont val="Calibri"/>
      </rPr>
      <t xml:space="preserve"> </t>
    </r>
    <r>
      <rPr>
        <b/>
        <sz val="22"/>
        <color rgb="FF000000"/>
        <rFont val="Calibri"/>
      </rPr>
      <t>45+ Touren</t>
    </r>
  </si>
  <si>
    <t xml:space="preserve">Kortfattad redogörelse: </t>
  </si>
  <si>
    <t xml:space="preserve">Till arrangören: </t>
  </si>
  <si>
    <t>Prser och premier</t>
  </si>
  <si>
    <t xml:space="preserve">Ettan får ca: 50%, tvåan 25% och treor 12,5%  </t>
  </si>
  <si>
    <t>Medel som oavkortat går till EM potten</t>
  </si>
  <si>
    <t>Tävlingsrapport Lag-SM</t>
  </si>
  <si>
    <t>Elit omg 1</t>
  </si>
  <si>
    <t xml:space="preserve">Antal lag:  </t>
  </si>
  <si>
    <t>Till arrangören;</t>
  </si>
  <si>
    <t>Tävlingsrapport Svenska Mästerskapen</t>
  </si>
  <si>
    <t xml:space="preserve">Antal starter </t>
  </si>
  <si>
    <t xml:space="preserve"> Efter överenskommelsen med PK</t>
  </si>
  <si>
    <t>Tävlingsrapport  Öppna SM 14:1</t>
  </si>
  <si>
    <r>
      <rPr>
        <b/>
        <sz val="22"/>
        <color theme="1"/>
        <rFont val="Calibri"/>
      </rPr>
      <t>Tävlingsrapport sanktionerade tävlingar</t>
    </r>
    <r>
      <rPr>
        <b/>
        <sz val="18"/>
        <color theme="1"/>
        <rFont val="Calibri"/>
      </rPr>
      <t xml:space="preserve"> </t>
    </r>
  </si>
  <si>
    <t>Tävling</t>
  </si>
  <si>
    <r>
      <rPr>
        <b/>
        <sz val="22"/>
        <color theme="1"/>
        <rFont val="Calibri"/>
      </rPr>
      <t>Tävlingsrapport övriga tävlingar (Youth-Cup, etc.)</t>
    </r>
    <r>
      <rPr>
        <b/>
        <sz val="18"/>
        <color theme="1"/>
        <rFont val="Calibri"/>
      </rPr>
      <t xml:space="preserve"> </t>
    </r>
  </si>
  <si>
    <t>Priser och premier:</t>
  </si>
  <si>
    <t xml:space="preserve">Räknas ut manuellt, och i enlighet med </t>
  </si>
  <si>
    <t>eventuella överenskommelser med PK</t>
  </si>
  <si>
    <t>Elit</t>
  </si>
  <si>
    <t>Klass 1</t>
  </si>
  <si>
    <t>Klass 2</t>
  </si>
  <si>
    <t>Klass 3</t>
  </si>
  <si>
    <t>44+</t>
  </si>
  <si>
    <t>Placering\Deltagare</t>
  </si>
  <si>
    <t>16-25</t>
  </si>
  <si>
    <t>26-37</t>
  </si>
  <si>
    <t>38-50</t>
  </si>
  <si>
    <t>51-64</t>
  </si>
  <si>
    <t>65 +</t>
  </si>
  <si>
    <t>8-15</t>
  </si>
  <si>
    <t>startavgift</t>
  </si>
  <si>
    <t>arrangörsbidrag</t>
  </si>
  <si>
    <t>priser</t>
  </si>
  <si>
    <t>Antal startande</t>
  </si>
  <si>
    <t>em-pott</t>
  </si>
  <si>
    <t>Aktuell Tävling</t>
  </si>
  <si>
    <t>14-1</t>
  </si>
  <si>
    <t>Tot priser</t>
  </si>
  <si>
    <t>SPT</t>
  </si>
  <si>
    <t>Startavgift</t>
  </si>
  <si>
    <t>Arr</t>
  </si>
  <si>
    <t>Priser</t>
  </si>
  <si>
    <t>Arrangör</t>
  </si>
  <si>
    <t>SM-pott</t>
  </si>
  <si>
    <t>Intäkter min</t>
  </si>
  <si>
    <t>Intäkter max</t>
  </si>
  <si>
    <t>Till SM pott min</t>
  </si>
  <si>
    <t>Lag-SM</t>
  </si>
  <si>
    <t>Arrangörsbidrag</t>
  </si>
  <si>
    <t>Till SM pott max</t>
  </si>
  <si>
    <t>Division 1 omg 1</t>
  </si>
  <si>
    <t>Division 1 omg 2</t>
  </si>
  <si>
    <t>Division 1 omg 3</t>
  </si>
  <si>
    <t>Elit omg 2</t>
  </si>
  <si>
    <t>Välj</t>
  </si>
  <si>
    <t xml:space="preserve">Här kommer lite hjälp inför den obligatoriska avrapporteringen till förbundet. </t>
  </si>
  <si>
    <t xml:space="preserve">Dokumentet innehåller olika flikar med mallar för avrapportering. Flikarna hittar du längst ner i excel-fönstret. </t>
  </si>
  <si>
    <t xml:space="preserve">För sanktionerade tävlingar, övriga tävlingar, samt SM kan det finnas flera gula rutor att fylla 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</si>
</sst>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3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rgb="FF000000"/>
      <name val="Calibri"/>
    </font>
    <font>
      <u/>
      <sz val="11"/>
      <color rgb="FF0000FF"/>
      <name val="Calibri"/>
    </font>
    <font>
      <b/>
      <sz val="11"/>
      <color rgb="FF000000"/>
      <name val="Arial"/>
    </font>
    <font>
      <b/>
      <sz val="10"/>
      <color rgb="FF000000"/>
      <name val="Calibri"/>
    </font>
    <font>
      <b/>
      <sz val="22"/>
      <color theme="1"/>
      <name val="Calibri"/>
    </font>
    <font>
      <b/>
      <sz val="11"/>
      <color theme="1"/>
      <name val="Calibri"/>
    </font>
    <font>
      <b/>
      <sz val="18"/>
      <color theme="1"/>
      <name val="Calibri"/>
    </font>
    <font>
      <sz val="11"/>
      <name val="Calibri"/>
    </font>
    <font>
      <b/>
      <sz val="22"/>
      <color rgb="FF000000"/>
      <name val="Calibri"/>
    </font>
    <font>
      <b/>
      <sz val="18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49" fontId="2" fillId="0" borderId="0" xfId="0" applyNumberFormat="1" applyFont="1"/>
    <xf numFmtId="3" fontId="2" fillId="0" borderId="0" xfId="0" applyNumberFormat="1" applyFont="1"/>
    <xf numFmtId="49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0" xfId="0" applyFont="1"/>
    <xf numFmtId="3" fontId="5" fillId="0" borderId="0" xfId="0" applyNumberFormat="1" applyFont="1"/>
    <xf numFmtId="3" fontId="3" fillId="0" borderId="0" xfId="0" applyNumberFormat="1" applyFont="1"/>
    <xf numFmtId="3" fontId="6" fillId="0" borderId="0" xfId="0" applyNumberFormat="1" applyFont="1"/>
    <xf numFmtId="0" fontId="7" fillId="3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0" fontId="3" fillId="2" borderId="2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3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/>
    </xf>
    <xf numFmtId="0" fontId="2" fillId="2" borderId="2" xfId="0" quotePrefix="1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/>
    <xf numFmtId="0" fontId="9" fillId="2" borderId="1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3" borderId="16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7" fillId="2" borderId="10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14" xfId="0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26" xfId="0" applyFont="1" applyBorder="1"/>
    <xf numFmtId="16" fontId="2" fillId="0" borderId="22" xfId="0" quotePrefix="1" applyNumberFormat="1" applyFont="1" applyBorder="1"/>
    <xf numFmtId="0" fontId="2" fillId="0" borderId="22" xfId="0" quotePrefix="1" applyFont="1" applyBorder="1"/>
    <xf numFmtId="0" fontId="2" fillId="0" borderId="21" xfId="0" quotePrefix="1" applyFont="1" applyBorder="1"/>
    <xf numFmtId="0" fontId="2" fillId="0" borderId="43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24" xfId="0" applyFont="1" applyBorder="1" applyAlignment="1">
      <alignment horizontal="center"/>
    </xf>
    <xf numFmtId="16" fontId="2" fillId="0" borderId="24" xfId="0" quotePrefix="1" applyNumberFormat="1" applyFont="1" applyBorder="1"/>
    <xf numFmtId="0" fontId="10" fillId="0" borderId="22" xfId="0" applyFont="1" applyBorder="1"/>
    <xf numFmtId="0" fontId="10" fillId="0" borderId="21" xfId="0" applyFont="1" applyBorder="1"/>
    <xf numFmtId="0" fontId="2" fillId="0" borderId="54" xfId="0" applyFont="1" applyBorder="1"/>
    <xf numFmtId="0" fontId="2" fillId="0" borderId="2" xfId="0" applyFont="1" applyBorder="1"/>
    <xf numFmtId="0" fontId="2" fillId="0" borderId="57" xfId="0" quotePrefix="1" applyFont="1" applyBorder="1"/>
    <xf numFmtId="0" fontId="2" fillId="0" borderId="58" xfId="0" applyFont="1" applyBorder="1"/>
    <xf numFmtId="0" fontId="2" fillId="0" borderId="59" xfId="0" applyFont="1" applyBorder="1"/>
    <xf numFmtId="0" fontId="2" fillId="0" borderId="60" xfId="0" quotePrefix="1" applyFont="1" applyBorder="1"/>
    <xf numFmtId="0" fontId="2" fillId="0" borderId="61" xfId="0" quotePrefix="1" applyFont="1" applyBorder="1"/>
    <xf numFmtId="0" fontId="2" fillId="0" borderId="58" xfId="0" quotePrefix="1" applyFont="1" applyBorder="1"/>
    <xf numFmtId="0" fontId="2" fillId="0" borderId="65" xfId="0" applyFont="1" applyBorder="1"/>
    <xf numFmtId="0" fontId="2" fillId="0" borderId="59" xfId="0" quotePrefix="1" applyFont="1" applyBorder="1"/>
    <xf numFmtId="0" fontId="0" fillId="0" borderId="2" xfId="0" applyBorder="1"/>
    <xf numFmtId="0" fontId="2" fillId="0" borderId="72" xfId="0" applyFont="1" applyBorder="1"/>
    <xf numFmtId="0" fontId="2" fillId="0" borderId="6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23" xfId="0" quotePrefix="1" applyFont="1" applyFill="1" applyBorder="1"/>
    <xf numFmtId="0" fontId="1" fillId="5" borderId="62" xfId="0" applyFont="1" applyFill="1" applyBorder="1" applyAlignment="1">
      <alignment vertical="center"/>
    </xf>
    <xf numFmtId="0" fontId="2" fillId="5" borderId="63" xfId="0" applyFont="1" applyFill="1" applyBorder="1"/>
    <xf numFmtId="0" fontId="2" fillId="5" borderId="64" xfId="0" applyFont="1" applyFill="1" applyBorder="1"/>
    <xf numFmtId="0" fontId="2" fillId="5" borderId="71" xfId="0" applyFont="1" applyFill="1" applyBorder="1"/>
    <xf numFmtId="0" fontId="2" fillId="5" borderId="31" xfId="0" applyFont="1" applyFill="1" applyBorder="1"/>
    <xf numFmtId="0" fontId="2" fillId="5" borderId="52" xfId="0" applyFont="1" applyFill="1" applyBorder="1"/>
    <xf numFmtId="0" fontId="2" fillId="5" borderId="37" xfId="0" applyFont="1" applyFill="1" applyBorder="1"/>
    <xf numFmtId="0" fontId="2" fillId="5" borderId="35" xfId="0" applyFont="1" applyFill="1" applyBorder="1"/>
    <xf numFmtId="0" fontId="1" fillId="6" borderId="53" xfId="0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6" borderId="55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7" fillId="2" borderId="22" xfId="0" applyFont="1" applyFill="1" applyBorder="1"/>
    <xf numFmtId="0" fontId="2" fillId="2" borderId="22" xfId="0" applyFont="1" applyFill="1" applyBorder="1"/>
    <xf numFmtId="0" fontId="2" fillId="2" borderId="21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8" fillId="2" borderId="37" xfId="0" applyFont="1" applyFill="1" applyBorder="1"/>
    <xf numFmtId="164" fontId="2" fillId="2" borderId="37" xfId="0" applyNumberFormat="1" applyFont="1" applyFill="1" applyBorder="1" applyAlignment="1">
      <alignment horizontal="left"/>
    </xf>
    <xf numFmtId="0" fontId="2" fillId="2" borderId="37" xfId="0" applyFont="1" applyFill="1" applyBorder="1" applyAlignment="1">
      <alignment horizontal="right"/>
    </xf>
    <xf numFmtId="0" fontId="2" fillId="2" borderId="34" xfId="0" applyFont="1" applyFill="1" applyBorder="1"/>
    <xf numFmtId="0" fontId="2" fillId="2" borderId="41" xfId="0" applyFont="1" applyFill="1" applyBorder="1"/>
    <xf numFmtId="0" fontId="2" fillId="2" borderId="35" xfId="0" applyFont="1" applyFill="1" applyBorder="1"/>
    <xf numFmtId="0" fontId="2" fillId="3" borderId="42" xfId="0" applyFont="1" applyFill="1" applyBorder="1"/>
    <xf numFmtId="0" fontId="12" fillId="2" borderId="10" xfId="0" applyFont="1" applyFill="1" applyBorder="1"/>
    <xf numFmtId="0" fontId="2" fillId="0" borderId="22" xfId="0" applyFont="1" applyBorder="1" applyAlignment="1">
      <alignment horizontal="center"/>
    </xf>
    <xf numFmtId="0" fontId="10" fillId="0" borderId="22" xfId="0" applyFont="1" applyBorder="1"/>
    <xf numFmtId="0" fontId="10" fillId="0" borderId="21" xfId="0" applyFont="1" applyBorder="1"/>
    <xf numFmtId="0" fontId="2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8</xdr:row>
      <xdr:rowOff>0</xdr:rowOff>
    </xdr:from>
    <xdr:ext cx="6486525" cy="19907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07500" y="2789400"/>
          <a:ext cx="6477000" cy="1981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66675</xdr:colOff>
      <xdr:row>21</xdr:row>
      <xdr:rowOff>0</xdr:rowOff>
    </xdr:from>
    <xdr:ext cx="6486525" cy="14478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02738" y="3056100"/>
          <a:ext cx="6486525" cy="1447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8</xdr:row>
      <xdr:rowOff>0</xdr:rowOff>
    </xdr:from>
    <xdr:ext cx="5495925" cy="19907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602800" y="2789400"/>
          <a:ext cx="5486400" cy="1981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66675</xdr:colOff>
      <xdr:row>21</xdr:row>
      <xdr:rowOff>0</xdr:rowOff>
    </xdr:from>
    <xdr:ext cx="5495925" cy="14478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598038" y="3056100"/>
          <a:ext cx="5495925" cy="1447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8</xdr:row>
      <xdr:rowOff>0</xdr:rowOff>
    </xdr:from>
    <xdr:ext cx="5495925" cy="19907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602800" y="2789400"/>
          <a:ext cx="5486400" cy="1981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66675</xdr:colOff>
      <xdr:row>21</xdr:row>
      <xdr:rowOff>0</xdr:rowOff>
    </xdr:from>
    <xdr:ext cx="5495925" cy="14478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598038" y="3056100"/>
          <a:ext cx="5495925" cy="1447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8</xdr:row>
      <xdr:rowOff>0</xdr:rowOff>
    </xdr:from>
    <xdr:ext cx="5495925" cy="19907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602800" y="2789400"/>
          <a:ext cx="5486400" cy="1981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66675</xdr:colOff>
      <xdr:row>21</xdr:row>
      <xdr:rowOff>0</xdr:rowOff>
    </xdr:from>
    <xdr:ext cx="5495925" cy="14478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598038" y="3056100"/>
          <a:ext cx="5495925" cy="1447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8</xdr:row>
      <xdr:rowOff>0</xdr:rowOff>
    </xdr:from>
    <xdr:ext cx="5495925" cy="19907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602800" y="2789400"/>
          <a:ext cx="5486400" cy="1981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66675</xdr:colOff>
      <xdr:row>21</xdr:row>
      <xdr:rowOff>0</xdr:rowOff>
    </xdr:from>
    <xdr:ext cx="5495925" cy="14478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598038" y="3056100"/>
          <a:ext cx="5495925" cy="1447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9</xdr:row>
      <xdr:rowOff>0</xdr:rowOff>
    </xdr:from>
    <xdr:ext cx="5495925" cy="19907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602800" y="2789400"/>
          <a:ext cx="5486400" cy="1981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66675</xdr:colOff>
      <xdr:row>22</xdr:row>
      <xdr:rowOff>0</xdr:rowOff>
    </xdr:from>
    <xdr:ext cx="5495925" cy="14478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598038" y="3056100"/>
          <a:ext cx="5495925" cy="1447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9</xdr:row>
      <xdr:rowOff>0</xdr:rowOff>
    </xdr:from>
    <xdr:ext cx="5495925" cy="19907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602800" y="2789400"/>
          <a:ext cx="5486400" cy="1981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66675</xdr:colOff>
      <xdr:row>22</xdr:row>
      <xdr:rowOff>0</xdr:rowOff>
    </xdr:from>
    <xdr:ext cx="5495925" cy="14478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598038" y="3056100"/>
          <a:ext cx="5495925" cy="1447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00"/>
  <sheetViews>
    <sheetView workbookViewId="0">
      <selection activeCell="B27" sqref="B27"/>
    </sheetView>
  </sheetViews>
  <sheetFormatPr defaultColWidth="14.453125" defaultRowHeight="15" customHeight="1"/>
  <cols>
    <col min="1" max="1" width="8.7265625" customWidth="1"/>
    <col min="2" max="2" width="13.26953125" customWidth="1"/>
    <col min="3" max="3" width="31.81640625" customWidth="1"/>
    <col min="4" max="26" width="8.7265625" customWidth="1"/>
  </cols>
  <sheetData>
    <row r="1" spans="2:2" ht="14.25" customHeight="1"/>
    <row r="2" spans="2:2" ht="14.25" customHeight="1"/>
    <row r="3" spans="2:2" ht="14.25" customHeight="1"/>
    <row r="4" spans="2:2" ht="14.25" customHeight="1"/>
    <row r="5" spans="2:2" ht="14.25" customHeight="1">
      <c r="B5" s="1" t="s">
        <v>0</v>
      </c>
    </row>
    <row r="6" spans="2:2" ht="14.25" customHeight="1">
      <c r="B6" s="1" t="s">
        <v>90</v>
      </c>
    </row>
    <row r="7" spans="2:2" ht="14.25" customHeight="1"/>
    <row r="8" spans="2:2" ht="14.25" customHeight="1">
      <c r="B8" s="1" t="s">
        <v>91</v>
      </c>
    </row>
    <row r="9" spans="2:2" ht="14.25" customHeight="1"/>
    <row r="10" spans="2:2" ht="14.25" customHeight="1">
      <c r="B10" s="1" t="s">
        <v>1</v>
      </c>
    </row>
    <row r="11" spans="2:2" ht="14.25" customHeight="1"/>
    <row r="12" spans="2:2" ht="14.25" customHeight="1">
      <c r="B12" s="1" t="s">
        <v>2</v>
      </c>
    </row>
    <row r="13" spans="2:2" ht="14.25" customHeight="1"/>
    <row r="14" spans="2:2" ht="14.25" customHeight="1">
      <c r="B14" s="1" t="s">
        <v>3</v>
      </c>
    </row>
    <row r="15" spans="2:2" ht="14.25" customHeight="1">
      <c r="B15" s="1" t="s">
        <v>92</v>
      </c>
    </row>
    <row r="16" spans="2:2" ht="14.25" customHeight="1"/>
    <row r="17" spans="2:6" ht="14.25" customHeight="1">
      <c r="B17" s="1" t="s">
        <v>4</v>
      </c>
    </row>
    <row r="18" spans="2:6" ht="14.25" customHeight="1">
      <c r="B18" s="1" t="s">
        <v>5</v>
      </c>
    </row>
    <row r="19" spans="2:6" ht="14.25" customHeight="1">
      <c r="B19" s="1" t="s">
        <v>6</v>
      </c>
    </row>
    <row r="20" spans="2:6" ht="14.25" customHeight="1"/>
    <row r="21" spans="2:6" ht="14.25" customHeight="1">
      <c r="B21" s="2" t="s">
        <v>7</v>
      </c>
      <c r="D21" s="3"/>
    </row>
    <row r="22" spans="2:6" ht="14.25" customHeight="1">
      <c r="B22" s="2" t="s">
        <v>8</v>
      </c>
      <c r="D22" s="3"/>
    </row>
    <row r="23" spans="2:6" ht="14.25" customHeight="1">
      <c r="B23" s="2"/>
      <c r="D23" s="3"/>
    </row>
    <row r="24" spans="2:6" ht="14.25" customHeight="1">
      <c r="B24" s="4" t="s">
        <v>9</v>
      </c>
      <c r="C24" s="5" t="str">
        <f>HYPERLINK("mailto:pk@biljardforbundet.se","pk@biljardforbundet.se")</f>
        <v>pk@biljardforbundet.se</v>
      </c>
      <c r="D24" s="3"/>
    </row>
    <row r="25" spans="2:6" ht="14.25" customHeight="1">
      <c r="B25" s="4" t="s">
        <v>10</v>
      </c>
      <c r="C25" s="6" t="s">
        <v>11</v>
      </c>
      <c r="D25" s="7"/>
    </row>
    <row r="26" spans="2:6" ht="14.25" customHeight="1"/>
    <row r="27" spans="2:6" ht="14.25" customHeight="1">
      <c r="B27" s="6" t="s">
        <v>12</v>
      </c>
      <c r="C27" s="6"/>
      <c r="D27" s="8"/>
      <c r="E27" s="9"/>
      <c r="F27" s="9"/>
    </row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00"/>
  <sheetViews>
    <sheetView workbookViewId="0">
      <selection activeCell="G7" sqref="G7"/>
    </sheetView>
  </sheetViews>
  <sheetFormatPr defaultColWidth="14.453125" defaultRowHeight="15" customHeight="1"/>
  <cols>
    <col min="1" max="1" width="8.7265625" customWidth="1"/>
    <col min="2" max="2" width="5.26953125" customWidth="1"/>
    <col min="3" max="3" width="25.453125" customWidth="1"/>
    <col min="4" max="4" width="17.453125" customWidth="1"/>
    <col min="5" max="5" width="17.26953125" bestFit="1" customWidth="1"/>
    <col min="6" max="6" width="44.453125" customWidth="1"/>
    <col min="7" max="26" width="8.7265625" customWidth="1"/>
  </cols>
  <sheetData>
    <row r="1" spans="2:6" ht="14.25" customHeight="1"/>
    <row r="2" spans="2:6" ht="14.25" customHeight="1"/>
    <row r="3" spans="2:6" ht="32.25" customHeight="1">
      <c r="B3" s="148"/>
      <c r="C3" s="149" t="s">
        <v>13</v>
      </c>
      <c r="D3" s="150"/>
      <c r="E3" s="10" t="s">
        <v>14</v>
      </c>
      <c r="F3" s="151"/>
    </row>
    <row r="4" spans="2:6" ht="14.25" customHeight="1">
      <c r="B4" s="152"/>
      <c r="C4" s="11"/>
      <c r="D4" s="11"/>
      <c r="E4" s="11"/>
      <c r="F4" s="153"/>
    </row>
    <row r="5" spans="2:6" ht="14.25" customHeight="1">
      <c r="B5" s="152"/>
      <c r="C5" s="12" t="s">
        <v>15</v>
      </c>
      <c r="D5" s="13"/>
      <c r="E5" s="11"/>
      <c r="F5" s="153"/>
    </row>
    <row r="6" spans="2:6" ht="14.25" customHeight="1">
      <c r="B6" s="152"/>
      <c r="C6" s="12" t="s">
        <v>16</v>
      </c>
      <c r="D6" s="14"/>
      <c r="E6" s="11"/>
      <c r="F6" s="153"/>
    </row>
    <row r="7" spans="2:6" ht="14.25" customHeight="1">
      <c r="B7" s="152"/>
      <c r="C7" s="11"/>
      <c r="D7" s="11"/>
      <c r="E7" s="11"/>
      <c r="F7" s="153"/>
    </row>
    <row r="8" spans="2:6" ht="14.25" customHeight="1">
      <c r="B8" s="152"/>
      <c r="C8" s="15" t="s">
        <v>17</v>
      </c>
      <c r="D8" s="11"/>
      <c r="E8" s="11"/>
      <c r="F8" s="153"/>
    </row>
    <row r="9" spans="2:6" ht="14.25" customHeight="1">
      <c r="B9" s="152"/>
      <c r="C9" s="11"/>
      <c r="D9" s="11"/>
      <c r="E9" s="11"/>
      <c r="F9" s="153"/>
    </row>
    <row r="10" spans="2:6" ht="14.25" customHeight="1">
      <c r="B10" s="152"/>
      <c r="C10" s="11"/>
      <c r="D10" s="11"/>
      <c r="E10" s="11"/>
      <c r="F10" s="153"/>
    </row>
    <row r="11" spans="2:6" ht="14.25" customHeight="1">
      <c r="B11" s="152"/>
      <c r="C11" s="11"/>
      <c r="D11" s="11"/>
      <c r="E11" s="11"/>
      <c r="F11" s="153"/>
    </row>
    <row r="12" spans="2:6" ht="14.25" customHeight="1">
      <c r="B12" s="152"/>
      <c r="C12" s="11"/>
      <c r="D12" s="11"/>
      <c r="E12" s="11"/>
      <c r="F12" s="153"/>
    </row>
    <row r="13" spans="2:6" ht="14.25" customHeight="1">
      <c r="B13" s="152"/>
      <c r="C13" s="11"/>
      <c r="D13" s="11"/>
      <c r="E13" s="11"/>
      <c r="F13" s="153"/>
    </row>
    <row r="14" spans="2:6" ht="14.25" customHeight="1">
      <c r="B14" s="152"/>
      <c r="C14" s="11"/>
      <c r="D14" s="11"/>
      <c r="E14" s="11"/>
      <c r="F14" s="153"/>
    </row>
    <row r="15" spans="2:6" ht="14.25" customHeight="1">
      <c r="B15" s="152"/>
      <c r="C15" s="11"/>
      <c r="D15" s="11"/>
      <c r="E15" s="11"/>
      <c r="F15" s="153"/>
    </row>
    <row r="16" spans="2:6" ht="14.25" customHeight="1">
      <c r="B16" s="152"/>
      <c r="C16" s="11"/>
      <c r="D16" s="11"/>
      <c r="E16" s="11"/>
      <c r="F16" s="153"/>
    </row>
    <row r="17" spans="2:6" ht="14.25" customHeight="1">
      <c r="B17" s="152"/>
      <c r="C17" s="11"/>
      <c r="D17" s="11"/>
      <c r="E17" s="11"/>
      <c r="F17" s="153"/>
    </row>
    <row r="18" spans="2:6" ht="14.25" customHeight="1">
      <c r="B18" s="152"/>
      <c r="C18" s="11"/>
      <c r="D18" s="11"/>
      <c r="E18" s="11"/>
      <c r="F18" s="153"/>
    </row>
    <row r="19" spans="2:6" ht="14.25" customHeight="1">
      <c r="B19" s="152"/>
      <c r="C19" s="11"/>
      <c r="D19" s="11"/>
      <c r="E19" s="11"/>
      <c r="F19" s="153"/>
    </row>
    <row r="20" spans="2:6" ht="14.25" customHeight="1">
      <c r="B20" s="152"/>
      <c r="C20" s="11"/>
      <c r="D20" s="11"/>
      <c r="E20" s="11"/>
      <c r="F20" s="153"/>
    </row>
    <row r="21" spans="2:6" ht="14.25" customHeight="1">
      <c r="B21" s="152"/>
      <c r="C21" s="16" t="s">
        <v>18</v>
      </c>
      <c r="D21" s="11"/>
      <c r="E21" s="11"/>
      <c r="F21" s="153"/>
    </row>
    <row r="22" spans="2:6" ht="14.25" customHeight="1">
      <c r="B22" s="152"/>
      <c r="C22" s="11"/>
      <c r="D22" s="11"/>
      <c r="E22" s="11"/>
      <c r="F22" s="153"/>
    </row>
    <row r="23" spans="2:6" ht="14.25" customHeight="1">
      <c r="B23" s="152"/>
      <c r="C23" s="11"/>
      <c r="D23" s="11"/>
      <c r="E23" s="11"/>
      <c r="F23" s="153"/>
    </row>
    <row r="24" spans="2:6" ht="14.25" customHeight="1">
      <c r="B24" s="152"/>
      <c r="C24" s="11"/>
      <c r="D24" s="11"/>
      <c r="E24" s="11"/>
      <c r="F24" s="153"/>
    </row>
    <row r="25" spans="2:6" ht="14.25" customHeight="1">
      <c r="B25" s="152"/>
      <c r="C25" s="11"/>
      <c r="D25" s="11"/>
      <c r="E25" s="11"/>
      <c r="F25" s="153"/>
    </row>
    <row r="26" spans="2:6" ht="14.25" customHeight="1">
      <c r="B26" s="152"/>
      <c r="C26" s="11"/>
      <c r="D26" s="11"/>
      <c r="E26" s="11"/>
      <c r="F26" s="153"/>
    </row>
    <row r="27" spans="2:6" ht="14.25" customHeight="1">
      <c r="B27" s="152"/>
      <c r="C27" s="11"/>
      <c r="D27" s="11"/>
      <c r="E27" s="11"/>
      <c r="F27" s="153"/>
    </row>
    <row r="28" spans="2:6" ht="14.25" customHeight="1">
      <c r="B28" s="152"/>
      <c r="C28" s="11"/>
      <c r="D28" s="11"/>
      <c r="E28" s="11"/>
      <c r="F28" s="153"/>
    </row>
    <row r="29" spans="2:6" ht="14.25" customHeight="1">
      <c r="B29" s="152"/>
      <c r="C29" s="11"/>
      <c r="D29" s="11"/>
      <c r="E29" s="11"/>
      <c r="F29" s="153"/>
    </row>
    <row r="30" spans="2:6" ht="14.25" customHeight="1">
      <c r="B30" s="152"/>
      <c r="C30" s="11"/>
      <c r="D30" s="11"/>
      <c r="E30" s="11"/>
      <c r="F30" s="153"/>
    </row>
    <row r="31" spans="2:6" ht="14.25" customHeight="1">
      <c r="B31" s="152"/>
      <c r="C31" s="16" t="s">
        <v>19</v>
      </c>
      <c r="D31" s="11"/>
      <c r="E31" s="17" t="s">
        <v>20</v>
      </c>
      <c r="F31" s="154" t="s">
        <v>21</v>
      </c>
    </row>
    <row r="32" spans="2:6" ht="14.25" customHeight="1">
      <c r="B32" s="152"/>
      <c r="C32" s="18" t="s">
        <v>22</v>
      </c>
      <c r="D32" s="19">
        <v>0</v>
      </c>
      <c r="E32" s="20">
        <v>1</v>
      </c>
      <c r="F32" s="155">
        <f>Data!AC8</f>
        <v>0</v>
      </c>
    </row>
    <row r="33" spans="2:6" ht="14.25" customHeight="1">
      <c r="B33" s="152"/>
      <c r="C33" s="21" t="s">
        <v>23</v>
      </c>
      <c r="D33" s="22" t="e">
        <f>Data!Z8</f>
        <v>#N/A</v>
      </c>
      <c r="E33" s="20">
        <v>2</v>
      </c>
      <c r="F33" s="155">
        <f>Data!AD8</f>
        <v>0</v>
      </c>
    </row>
    <row r="34" spans="2:6" ht="14.25" customHeight="1">
      <c r="B34" s="152"/>
      <c r="C34" s="21" t="s">
        <v>24</v>
      </c>
      <c r="D34" s="22" t="e">
        <f>D33*SPT_startande</f>
        <v>#N/A</v>
      </c>
      <c r="E34" s="23" t="s">
        <v>25</v>
      </c>
      <c r="F34" s="155">
        <f>Data!AE8</f>
        <v>0</v>
      </c>
    </row>
    <row r="35" spans="2:6" ht="14.25" customHeight="1">
      <c r="B35" s="152"/>
      <c r="C35" s="21" t="s">
        <v>26</v>
      </c>
      <c r="D35" s="22" t="e">
        <f>Data!AA8</f>
        <v>#N/A</v>
      </c>
      <c r="E35" s="23" t="s">
        <v>27</v>
      </c>
      <c r="F35" s="155">
        <f>Data!AF8</f>
        <v>0</v>
      </c>
    </row>
    <row r="36" spans="2:6" ht="14.25" customHeight="1">
      <c r="B36" s="152"/>
      <c r="C36" s="21" t="s">
        <v>28</v>
      </c>
      <c r="D36" s="22" t="e">
        <f>D35*SPT_startande</f>
        <v>#N/A</v>
      </c>
      <c r="E36" s="23" t="s">
        <v>29</v>
      </c>
      <c r="F36" s="155">
        <f>Data!AG8</f>
        <v>0</v>
      </c>
    </row>
    <row r="37" spans="2:6" ht="14.25" customHeight="1">
      <c r="B37" s="152"/>
      <c r="C37" s="21" t="s">
        <v>30</v>
      </c>
      <c r="D37" s="22">
        <f>Data!AB8</f>
        <v>0</v>
      </c>
      <c r="E37" s="20"/>
      <c r="F37" s="156"/>
    </row>
    <row r="38" spans="2:6" ht="14.25" customHeight="1">
      <c r="B38" s="152"/>
      <c r="C38" s="24" t="s">
        <v>31</v>
      </c>
      <c r="D38" s="25" t="e">
        <f>D34-D36-D37</f>
        <v>#N/A</v>
      </c>
      <c r="E38" s="26" t="s">
        <v>32</v>
      </c>
      <c r="F38" s="156" t="str">
        <f>IF(SPT_tävling="Klass 3","För klass 3 betalas ej prispengar","")</f>
        <v/>
      </c>
    </row>
    <row r="39" spans="2:6" ht="14.25" customHeight="1">
      <c r="B39" s="157"/>
      <c r="C39" s="158"/>
      <c r="D39" s="158"/>
      <c r="E39" s="158"/>
      <c r="F39" s="159"/>
    </row>
    <row r="40" spans="2:6" ht="14.25" customHeight="1"/>
    <row r="41" spans="2:6" ht="14.25" customHeight="1"/>
    <row r="42" spans="2:6" ht="14.25" customHeight="1"/>
    <row r="43" spans="2:6" ht="14.25" customHeight="1"/>
    <row r="44" spans="2:6" ht="14.25" customHeight="1"/>
    <row r="45" spans="2:6" ht="14.25" customHeight="1"/>
    <row r="46" spans="2:6" ht="14.25" customHeight="1"/>
    <row r="47" spans="2:6" ht="14.25" customHeight="1"/>
    <row r="48" spans="2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Data!$Y$10:$Y$14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000"/>
  <sheetViews>
    <sheetView topLeftCell="A3" workbookViewId="0">
      <selection activeCell="C3" sqref="C3"/>
    </sheetView>
  </sheetViews>
  <sheetFormatPr defaultColWidth="14.453125" defaultRowHeight="15" customHeight="1"/>
  <cols>
    <col min="1" max="1" width="8.7265625" customWidth="1"/>
    <col min="2" max="2" width="5.26953125" customWidth="1"/>
    <col min="3" max="3" width="25.453125" customWidth="1"/>
    <col min="4" max="4" width="17.453125" customWidth="1"/>
    <col min="5" max="5" width="45.54296875" customWidth="1"/>
    <col min="6" max="26" width="8.7265625" customWidth="1"/>
  </cols>
  <sheetData>
    <row r="1" spans="2:5" ht="14.25" customHeight="1"/>
    <row r="2" spans="2:5" ht="14.25" customHeight="1"/>
    <row r="3" spans="2:5" ht="24.75" customHeight="1">
      <c r="B3" s="27"/>
      <c r="C3" s="161" t="s">
        <v>33</v>
      </c>
      <c r="D3" s="29"/>
      <c r="E3" s="30"/>
    </row>
    <row r="4" spans="2:5" ht="14.25" customHeight="1">
      <c r="B4" s="31"/>
      <c r="C4" s="11"/>
      <c r="D4" s="11"/>
      <c r="E4" s="32"/>
    </row>
    <row r="5" spans="2:5" ht="14.25" customHeight="1">
      <c r="B5" s="31"/>
      <c r="C5" s="33" t="s">
        <v>15</v>
      </c>
      <c r="D5" s="160"/>
      <c r="E5" s="34"/>
    </row>
    <row r="6" spans="2:5" ht="14.25" customHeight="1">
      <c r="B6" s="31"/>
      <c r="C6" s="33" t="s">
        <v>16</v>
      </c>
      <c r="D6" s="160"/>
      <c r="E6" s="34"/>
    </row>
    <row r="7" spans="2:5" ht="14.25" customHeight="1">
      <c r="B7" s="31"/>
      <c r="C7" s="11"/>
      <c r="D7" s="11"/>
      <c r="E7" s="32"/>
    </row>
    <row r="8" spans="2:5" ht="14.25" customHeight="1">
      <c r="B8" s="31"/>
      <c r="C8" s="15" t="s">
        <v>34</v>
      </c>
      <c r="D8" s="11"/>
      <c r="E8" s="32"/>
    </row>
    <row r="9" spans="2:5" ht="14.25" customHeight="1">
      <c r="B9" s="31"/>
      <c r="C9" s="11"/>
      <c r="D9" s="11"/>
      <c r="E9" s="32"/>
    </row>
    <row r="10" spans="2:5" ht="14.25" customHeight="1">
      <c r="B10" s="31"/>
      <c r="C10" s="11"/>
      <c r="D10" s="11"/>
      <c r="E10" s="32"/>
    </row>
    <row r="11" spans="2:5" ht="14.25" customHeight="1">
      <c r="B11" s="31"/>
      <c r="C11" s="11"/>
      <c r="D11" s="11"/>
      <c r="E11" s="32"/>
    </row>
    <row r="12" spans="2:5" ht="14.25" customHeight="1">
      <c r="B12" s="31"/>
      <c r="C12" s="11"/>
      <c r="D12" s="11"/>
      <c r="E12" s="32"/>
    </row>
    <row r="13" spans="2:5" ht="14.25" customHeight="1">
      <c r="B13" s="31"/>
      <c r="C13" s="11"/>
      <c r="D13" s="11"/>
      <c r="E13" s="32"/>
    </row>
    <row r="14" spans="2:5" ht="14.25" customHeight="1">
      <c r="B14" s="31"/>
      <c r="C14" s="11"/>
      <c r="D14" s="11"/>
      <c r="E14" s="32"/>
    </row>
    <row r="15" spans="2:5" ht="14.25" customHeight="1">
      <c r="B15" s="31"/>
      <c r="C15" s="11"/>
      <c r="D15" s="11"/>
      <c r="E15" s="32"/>
    </row>
    <row r="16" spans="2:5" ht="14.25" customHeight="1">
      <c r="B16" s="31"/>
      <c r="C16" s="11"/>
      <c r="D16" s="11"/>
      <c r="E16" s="32"/>
    </row>
    <row r="17" spans="2:5" ht="14.25" customHeight="1">
      <c r="B17" s="31"/>
      <c r="C17" s="11"/>
      <c r="D17" s="11"/>
      <c r="E17" s="32"/>
    </row>
    <row r="18" spans="2:5" ht="14.25" customHeight="1">
      <c r="B18" s="31"/>
      <c r="C18" s="11"/>
      <c r="D18" s="11"/>
      <c r="E18" s="32"/>
    </row>
    <row r="19" spans="2:5" ht="14.25" customHeight="1">
      <c r="B19" s="31"/>
      <c r="C19" s="11"/>
      <c r="D19" s="11"/>
      <c r="E19" s="32"/>
    </row>
    <row r="20" spans="2:5" ht="14.25" customHeight="1">
      <c r="B20" s="31"/>
      <c r="C20" s="11"/>
      <c r="D20" s="11"/>
      <c r="E20" s="32"/>
    </row>
    <row r="21" spans="2:5" ht="14.25" customHeight="1">
      <c r="B21" s="31"/>
      <c r="C21" s="16" t="s">
        <v>18</v>
      </c>
      <c r="D21" s="11"/>
      <c r="E21" s="32"/>
    </row>
    <row r="22" spans="2:5" ht="14.25" customHeight="1">
      <c r="B22" s="31"/>
      <c r="C22" s="11"/>
      <c r="D22" s="11"/>
      <c r="E22" s="32"/>
    </row>
    <row r="23" spans="2:5" ht="14.25" customHeight="1">
      <c r="B23" s="31"/>
      <c r="C23" s="11"/>
      <c r="D23" s="11"/>
      <c r="E23" s="32"/>
    </row>
    <row r="24" spans="2:5" ht="14.25" customHeight="1">
      <c r="B24" s="31"/>
      <c r="C24" s="11"/>
      <c r="D24" s="11"/>
      <c r="E24" s="32"/>
    </row>
    <row r="25" spans="2:5" ht="14.25" customHeight="1">
      <c r="B25" s="31"/>
      <c r="C25" s="11"/>
      <c r="D25" s="11"/>
      <c r="E25" s="32"/>
    </row>
    <row r="26" spans="2:5" ht="14.25" customHeight="1">
      <c r="B26" s="31"/>
      <c r="C26" s="11"/>
      <c r="D26" s="11"/>
      <c r="E26" s="32"/>
    </row>
    <row r="27" spans="2:5" ht="14.25" customHeight="1">
      <c r="B27" s="31"/>
      <c r="C27" s="11"/>
      <c r="D27" s="11"/>
      <c r="E27" s="32"/>
    </row>
    <row r="28" spans="2:5" ht="14.25" customHeight="1">
      <c r="B28" s="31"/>
      <c r="C28" s="11"/>
      <c r="D28" s="11"/>
      <c r="E28" s="32"/>
    </row>
    <row r="29" spans="2:5" ht="14.25" customHeight="1">
      <c r="B29" s="31"/>
      <c r="C29" s="11"/>
      <c r="D29" s="11"/>
      <c r="E29" s="32"/>
    </row>
    <row r="30" spans="2:5" ht="14.25" customHeight="1">
      <c r="B30" s="31"/>
      <c r="C30" s="11"/>
      <c r="D30" s="11"/>
      <c r="E30" s="32"/>
    </row>
    <row r="31" spans="2:5" ht="14.25" customHeight="1">
      <c r="B31" s="31"/>
      <c r="C31" s="16" t="s">
        <v>19</v>
      </c>
      <c r="D31" s="11"/>
      <c r="E31" s="32"/>
    </row>
    <row r="32" spans="2:5" ht="14.25" customHeight="1">
      <c r="B32" s="31"/>
      <c r="C32" s="35" t="s">
        <v>22</v>
      </c>
      <c r="D32" s="36">
        <v>26</v>
      </c>
      <c r="E32" s="37"/>
    </row>
    <row r="33" spans="2:5" ht="14.25" customHeight="1">
      <c r="B33" s="31"/>
      <c r="C33" s="35" t="s">
        <v>23</v>
      </c>
      <c r="D33" s="38">
        <f>Data!AJ2</f>
        <v>550</v>
      </c>
      <c r="E33" s="37"/>
    </row>
    <row r="34" spans="2:5" ht="14.25" customHeight="1">
      <c r="B34" s="31"/>
      <c r="C34" s="35" t="s">
        <v>24</v>
      </c>
      <c r="D34" s="38">
        <f>D33*D32</f>
        <v>14300</v>
      </c>
      <c r="E34" s="37"/>
    </row>
    <row r="35" spans="2:5" ht="14.25" customHeight="1">
      <c r="B35" s="31"/>
      <c r="C35" s="35" t="s">
        <v>35</v>
      </c>
      <c r="D35" s="38">
        <f>D32*Data!AJ3</f>
        <v>3900</v>
      </c>
      <c r="E35" s="37"/>
    </row>
    <row r="36" spans="2:5" ht="14.25" customHeight="1">
      <c r="B36" s="31"/>
      <c r="C36" s="35" t="s">
        <v>36</v>
      </c>
      <c r="D36" s="38">
        <f>D32*Data!AJ4</f>
        <v>6760</v>
      </c>
      <c r="E36" s="37" t="s">
        <v>37</v>
      </c>
    </row>
    <row r="37" spans="2:5" ht="14.25" customHeight="1">
      <c r="B37" s="31"/>
      <c r="C37" s="35" t="s">
        <v>31</v>
      </c>
      <c r="D37" s="38">
        <f>D32*Data!AJ5</f>
        <v>3640</v>
      </c>
      <c r="E37" s="37" t="s">
        <v>38</v>
      </c>
    </row>
    <row r="38" spans="2:5" ht="14.25" customHeight="1">
      <c r="B38" s="39"/>
      <c r="C38" s="40"/>
      <c r="D38" s="40"/>
      <c r="E38" s="41"/>
    </row>
    <row r="39" spans="2:5" ht="14.25" customHeight="1"/>
    <row r="40" spans="2:5" ht="14.25" customHeight="1"/>
    <row r="41" spans="2:5" ht="14.25" customHeight="1"/>
    <row r="42" spans="2:5" ht="14.25" customHeight="1"/>
    <row r="43" spans="2:5" ht="14.25" customHeight="1"/>
    <row r="44" spans="2:5" ht="14.25" customHeight="1"/>
    <row r="45" spans="2:5" ht="14.25" customHeight="1"/>
    <row r="46" spans="2:5" ht="14.25" customHeight="1"/>
    <row r="47" spans="2:5" ht="14.25" customHeight="1"/>
    <row r="48" spans="2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000"/>
  <sheetViews>
    <sheetView workbookViewId="0">
      <selection activeCell="E7" sqref="E7"/>
    </sheetView>
  </sheetViews>
  <sheetFormatPr defaultColWidth="14.453125" defaultRowHeight="15" customHeight="1"/>
  <cols>
    <col min="1" max="1" width="8.7265625" customWidth="1"/>
    <col min="2" max="2" width="5.26953125" customWidth="1"/>
    <col min="3" max="3" width="25.453125" customWidth="1"/>
    <col min="4" max="4" width="17.453125" customWidth="1"/>
    <col min="5" max="5" width="45.54296875" customWidth="1"/>
    <col min="6" max="26" width="8.7265625" customWidth="1"/>
  </cols>
  <sheetData>
    <row r="1" spans="2:5" ht="14.25" customHeight="1"/>
    <row r="2" spans="2:5" ht="14.25" customHeight="1"/>
    <row r="3" spans="2:5" ht="30.75" customHeight="1">
      <c r="B3" s="27"/>
      <c r="C3" s="42" t="s">
        <v>39</v>
      </c>
      <c r="D3" s="29"/>
      <c r="E3" s="10" t="s">
        <v>40</v>
      </c>
    </row>
    <row r="4" spans="2:5" ht="14.25" customHeight="1">
      <c r="B4" s="31"/>
      <c r="C4" s="11"/>
      <c r="D4" s="11"/>
      <c r="E4" s="32"/>
    </row>
    <row r="5" spans="2:5" ht="14.25" customHeight="1">
      <c r="B5" s="31"/>
      <c r="C5" s="33" t="s">
        <v>15</v>
      </c>
      <c r="D5" s="160"/>
      <c r="E5" s="34"/>
    </row>
    <row r="6" spans="2:5" ht="14.25" customHeight="1">
      <c r="B6" s="31"/>
      <c r="C6" s="33" t="s">
        <v>16</v>
      </c>
      <c r="D6" s="160"/>
      <c r="E6" s="34"/>
    </row>
    <row r="7" spans="2:5" ht="14.25" customHeight="1">
      <c r="B7" s="31"/>
      <c r="C7" s="11"/>
      <c r="D7" s="11"/>
      <c r="E7" s="32"/>
    </row>
    <row r="8" spans="2:5" ht="14.25" customHeight="1">
      <c r="B8" s="31"/>
      <c r="C8" s="15" t="s">
        <v>34</v>
      </c>
      <c r="D8" s="11"/>
      <c r="E8" s="32"/>
    </row>
    <row r="9" spans="2:5" ht="14.25" customHeight="1">
      <c r="B9" s="31"/>
      <c r="C9" s="11"/>
      <c r="D9" s="11"/>
      <c r="E9" s="32"/>
    </row>
    <row r="10" spans="2:5" ht="14.25" customHeight="1">
      <c r="B10" s="31"/>
      <c r="C10" s="11"/>
      <c r="D10" s="11"/>
      <c r="E10" s="32"/>
    </row>
    <row r="11" spans="2:5" ht="14.25" customHeight="1">
      <c r="B11" s="31"/>
      <c r="C11" s="11"/>
      <c r="D11" s="11"/>
      <c r="E11" s="32"/>
    </row>
    <row r="12" spans="2:5" ht="14.25" customHeight="1">
      <c r="B12" s="31"/>
      <c r="C12" s="11"/>
      <c r="D12" s="11"/>
      <c r="E12" s="32"/>
    </row>
    <row r="13" spans="2:5" ht="14.25" customHeight="1">
      <c r="B13" s="31"/>
      <c r="C13" s="11"/>
      <c r="D13" s="11"/>
      <c r="E13" s="32"/>
    </row>
    <row r="14" spans="2:5" ht="14.25" customHeight="1">
      <c r="B14" s="31"/>
      <c r="C14" s="11"/>
      <c r="D14" s="11"/>
      <c r="E14" s="32"/>
    </row>
    <row r="15" spans="2:5" ht="14.25" customHeight="1">
      <c r="B15" s="31"/>
      <c r="C15" s="11"/>
      <c r="D15" s="11"/>
      <c r="E15" s="32"/>
    </row>
    <row r="16" spans="2:5" ht="14.25" customHeight="1">
      <c r="B16" s="31"/>
      <c r="C16" s="11"/>
      <c r="D16" s="11"/>
      <c r="E16" s="32"/>
    </row>
    <row r="17" spans="2:5" ht="14.25" customHeight="1">
      <c r="B17" s="31"/>
      <c r="C17" s="11"/>
      <c r="D17" s="11"/>
      <c r="E17" s="32"/>
    </row>
    <row r="18" spans="2:5" ht="14.25" customHeight="1">
      <c r="B18" s="31"/>
      <c r="C18" s="11"/>
      <c r="D18" s="11"/>
      <c r="E18" s="32"/>
    </row>
    <row r="19" spans="2:5" ht="14.25" customHeight="1">
      <c r="B19" s="31"/>
      <c r="C19" s="11"/>
      <c r="D19" s="11"/>
      <c r="E19" s="32"/>
    </row>
    <row r="20" spans="2:5" ht="14.25" customHeight="1">
      <c r="B20" s="31"/>
      <c r="C20" s="11"/>
      <c r="D20" s="11"/>
      <c r="E20" s="32"/>
    </row>
    <row r="21" spans="2:5" ht="14.25" customHeight="1">
      <c r="B21" s="31"/>
      <c r="C21" s="16" t="s">
        <v>18</v>
      </c>
      <c r="D21" s="11"/>
      <c r="E21" s="32"/>
    </row>
    <row r="22" spans="2:5" ht="14.25" customHeight="1">
      <c r="B22" s="31"/>
      <c r="C22" s="11"/>
      <c r="D22" s="11"/>
      <c r="E22" s="32"/>
    </row>
    <row r="23" spans="2:5" ht="14.25" customHeight="1">
      <c r="B23" s="31"/>
      <c r="C23" s="11"/>
      <c r="D23" s="11"/>
      <c r="E23" s="32"/>
    </row>
    <row r="24" spans="2:5" ht="14.25" customHeight="1">
      <c r="B24" s="31"/>
      <c r="C24" s="11"/>
      <c r="D24" s="11"/>
      <c r="E24" s="32"/>
    </row>
    <row r="25" spans="2:5" ht="14.25" customHeight="1">
      <c r="B25" s="31"/>
      <c r="C25" s="11"/>
      <c r="D25" s="11"/>
      <c r="E25" s="32"/>
    </row>
    <row r="26" spans="2:5" ht="14.25" customHeight="1">
      <c r="B26" s="31"/>
      <c r="C26" s="11"/>
      <c r="D26" s="11"/>
      <c r="E26" s="32"/>
    </row>
    <row r="27" spans="2:5" ht="14.25" customHeight="1">
      <c r="B27" s="31"/>
      <c r="C27" s="11"/>
      <c r="D27" s="11"/>
      <c r="E27" s="32"/>
    </row>
    <row r="28" spans="2:5" ht="14.25" customHeight="1">
      <c r="B28" s="31"/>
      <c r="C28" s="11"/>
      <c r="D28" s="11"/>
      <c r="E28" s="32"/>
    </row>
    <row r="29" spans="2:5" ht="14.25" customHeight="1">
      <c r="B29" s="31"/>
      <c r="C29" s="11"/>
      <c r="D29" s="11"/>
      <c r="E29" s="32"/>
    </row>
    <row r="30" spans="2:5" ht="14.25" customHeight="1">
      <c r="B30" s="31"/>
      <c r="C30" s="11"/>
      <c r="D30" s="11"/>
      <c r="E30" s="32"/>
    </row>
    <row r="31" spans="2:5" ht="14.25" customHeight="1">
      <c r="B31" s="31"/>
      <c r="C31" s="16" t="s">
        <v>19</v>
      </c>
      <c r="D31" s="11"/>
      <c r="E31" s="32"/>
    </row>
    <row r="32" spans="2:5" ht="14.25" customHeight="1">
      <c r="B32" s="31"/>
      <c r="C32" s="35" t="s">
        <v>41</v>
      </c>
      <c r="D32" s="36">
        <v>8</v>
      </c>
      <c r="E32" s="37"/>
    </row>
    <row r="33" spans="2:5" ht="14.25" customHeight="1">
      <c r="B33" s="31"/>
      <c r="C33" s="35" t="s">
        <v>23</v>
      </c>
      <c r="D33" s="38">
        <f>VLOOKUP(E3,Data!AI15:AK20,2,FALSE)</f>
        <v>1800</v>
      </c>
      <c r="E33" s="37"/>
    </row>
    <row r="34" spans="2:5" ht="14.25" customHeight="1">
      <c r="B34" s="31"/>
      <c r="C34" s="35" t="s">
        <v>24</v>
      </c>
      <c r="D34" s="38">
        <f>D32*D33</f>
        <v>14400</v>
      </c>
      <c r="E34" s="37"/>
    </row>
    <row r="35" spans="2:5" ht="14.25" customHeight="1">
      <c r="B35" s="31"/>
      <c r="C35" s="35" t="s">
        <v>42</v>
      </c>
      <c r="D35" s="38">
        <f>VLOOKUP(E3,Data!AI15:AK20,3,FALSE)</f>
        <v>3000</v>
      </c>
      <c r="E35" s="37"/>
    </row>
    <row r="36" spans="2:5" ht="14.25" customHeight="1">
      <c r="B36" s="31"/>
      <c r="C36" s="35" t="s">
        <v>31</v>
      </c>
      <c r="D36" s="36">
        <f>SUM(D34-D35)</f>
        <v>11400</v>
      </c>
      <c r="E36" s="37"/>
    </row>
    <row r="37" spans="2:5" ht="14.25" customHeight="1">
      <c r="B37" s="39"/>
      <c r="C37" s="40"/>
      <c r="D37" s="40"/>
      <c r="E37" s="41"/>
    </row>
    <row r="38" spans="2:5" ht="14.25" customHeight="1"/>
    <row r="39" spans="2:5" ht="14.25" customHeight="1"/>
    <row r="40" spans="2:5" ht="14.25" customHeight="1"/>
    <row r="41" spans="2:5" ht="14.25" customHeight="1"/>
    <row r="42" spans="2:5" ht="14.25" customHeight="1"/>
    <row r="43" spans="2:5" ht="14.25" customHeight="1"/>
    <row r="44" spans="2:5" ht="14.25" customHeight="1"/>
    <row r="45" spans="2:5" ht="14.25" customHeight="1"/>
    <row r="46" spans="2:5" ht="14.25" customHeight="1"/>
    <row r="47" spans="2:5" ht="14.25" customHeight="1"/>
    <row r="48" spans="2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Data!$AI$15:$AI$20</xm:f>
          </x14:formula1>
          <xm:sqref>E3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000"/>
  <sheetViews>
    <sheetView workbookViewId="0">
      <selection activeCell="A3" sqref="A3:XFD3"/>
    </sheetView>
  </sheetViews>
  <sheetFormatPr defaultColWidth="14.453125" defaultRowHeight="15" customHeight="1"/>
  <cols>
    <col min="1" max="1" width="8.7265625" customWidth="1"/>
    <col min="2" max="2" width="5.26953125" customWidth="1"/>
    <col min="3" max="3" width="25.453125" customWidth="1"/>
    <col min="4" max="4" width="17.453125" customWidth="1"/>
    <col min="5" max="5" width="45.54296875" customWidth="1"/>
    <col min="6" max="26" width="8.7265625" customWidth="1"/>
  </cols>
  <sheetData>
    <row r="1" spans="2:5" ht="14.25" customHeight="1"/>
    <row r="2" spans="2:5" ht="14.25" customHeight="1"/>
    <row r="3" spans="2:5" ht="28.5" customHeight="1">
      <c r="B3" s="27"/>
      <c r="C3" s="42" t="s">
        <v>43</v>
      </c>
      <c r="D3" s="29"/>
      <c r="E3" s="30"/>
    </row>
    <row r="4" spans="2:5" ht="14.25" customHeight="1">
      <c r="B4" s="31"/>
      <c r="C4" s="11"/>
      <c r="D4" s="11"/>
      <c r="E4" s="32"/>
    </row>
    <row r="5" spans="2:5" ht="14.25" customHeight="1">
      <c r="B5" s="31"/>
      <c r="C5" s="33" t="s">
        <v>15</v>
      </c>
      <c r="D5" s="160"/>
      <c r="E5" s="34"/>
    </row>
    <row r="6" spans="2:5" ht="14.25" customHeight="1">
      <c r="B6" s="31"/>
      <c r="C6" s="33" t="s">
        <v>16</v>
      </c>
      <c r="D6" s="160"/>
      <c r="E6" s="34"/>
    </row>
    <row r="7" spans="2:5" ht="14.25" customHeight="1">
      <c r="B7" s="31"/>
      <c r="C7" s="11"/>
      <c r="D7" s="11"/>
      <c r="E7" s="32"/>
    </row>
    <row r="8" spans="2:5" ht="14.25" customHeight="1">
      <c r="B8" s="31"/>
      <c r="C8" s="15" t="s">
        <v>34</v>
      </c>
      <c r="D8" s="11"/>
      <c r="E8" s="32"/>
    </row>
    <row r="9" spans="2:5" ht="14.25" customHeight="1">
      <c r="B9" s="31"/>
      <c r="C9" s="11"/>
      <c r="D9" s="11"/>
      <c r="E9" s="32"/>
    </row>
    <row r="10" spans="2:5" ht="14.25" customHeight="1">
      <c r="B10" s="31"/>
      <c r="C10" s="11"/>
      <c r="D10" s="11"/>
      <c r="E10" s="32"/>
    </row>
    <row r="11" spans="2:5" ht="14.25" customHeight="1">
      <c r="B11" s="31"/>
      <c r="C11" s="11"/>
      <c r="D11" s="11"/>
      <c r="E11" s="32"/>
    </row>
    <row r="12" spans="2:5" ht="14.25" customHeight="1">
      <c r="B12" s="31"/>
      <c r="C12" s="11"/>
      <c r="D12" s="11"/>
      <c r="E12" s="32"/>
    </row>
    <row r="13" spans="2:5" ht="14.25" customHeight="1">
      <c r="B13" s="31"/>
      <c r="C13" s="11"/>
      <c r="D13" s="11"/>
      <c r="E13" s="32"/>
    </row>
    <row r="14" spans="2:5" ht="14.25" customHeight="1">
      <c r="B14" s="31"/>
      <c r="C14" s="11"/>
      <c r="D14" s="11"/>
      <c r="E14" s="32"/>
    </row>
    <row r="15" spans="2:5" ht="14.25" customHeight="1">
      <c r="B15" s="31"/>
      <c r="C15" s="11"/>
      <c r="D15" s="11"/>
      <c r="E15" s="32"/>
    </row>
    <row r="16" spans="2:5" ht="14.25" customHeight="1">
      <c r="B16" s="31"/>
      <c r="C16" s="11"/>
      <c r="D16" s="11"/>
      <c r="E16" s="32"/>
    </row>
    <row r="17" spans="2:5" ht="14.25" customHeight="1">
      <c r="B17" s="31"/>
      <c r="C17" s="11"/>
      <c r="D17" s="11"/>
      <c r="E17" s="32"/>
    </row>
    <row r="18" spans="2:5" ht="14.25" customHeight="1">
      <c r="B18" s="31"/>
      <c r="C18" s="11"/>
      <c r="D18" s="11"/>
      <c r="E18" s="32"/>
    </row>
    <row r="19" spans="2:5" ht="14.25" customHeight="1">
      <c r="B19" s="31"/>
      <c r="C19" s="11"/>
      <c r="D19" s="11"/>
      <c r="E19" s="32"/>
    </row>
    <row r="20" spans="2:5" ht="14.25" customHeight="1">
      <c r="B20" s="31"/>
      <c r="C20" s="11"/>
      <c r="D20" s="11"/>
      <c r="E20" s="32"/>
    </row>
    <row r="21" spans="2:5" ht="14.25" customHeight="1">
      <c r="B21" s="31"/>
      <c r="C21" s="16" t="s">
        <v>18</v>
      </c>
      <c r="D21" s="11"/>
      <c r="E21" s="32"/>
    </row>
    <row r="22" spans="2:5" ht="14.25" customHeight="1">
      <c r="B22" s="31"/>
      <c r="C22" s="11"/>
      <c r="D22" s="11"/>
      <c r="E22" s="32"/>
    </row>
    <row r="23" spans="2:5" ht="14.25" customHeight="1">
      <c r="B23" s="31"/>
      <c r="C23" s="11"/>
      <c r="D23" s="11"/>
      <c r="E23" s="32"/>
    </row>
    <row r="24" spans="2:5" ht="14.25" customHeight="1">
      <c r="B24" s="31"/>
      <c r="C24" s="11"/>
      <c r="D24" s="11"/>
      <c r="E24" s="32"/>
    </row>
    <row r="25" spans="2:5" ht="14.25" customHeight="1">
      <c r="B25" s="31"/>
      <c r="C25" s="11"/>
      <c r="D25" s="11"/>
      <c r="E25" s="32"/>
    </row>
    <row r="26" spans="2:5" ht="14.25" customHeight="1">
      <c r="B26" s="31"/>
      <c r="C26" s="11"/>
      <c r="D26" s="11"/>
      <c r="E26" s="32"/>
    </row>
    <row r="27" spans="2:5" ht="14.25" customHeight="1">
      <c r="B27" s="31"/>
      <c r="C27" s="11"/>
      <c r="D27" s="11"/>
      <c r="E27" s="32"/>
    </row>
    <row r="28" spans="2:5" ht="14.25" customHeight="1">
      <c r="B28" s="31"/>
      <c r="C28" s="11"/>
      <c r="D28" s="11"/>
      <c r="E28" s="32"/>
    </row>
    <row r="29" spans="2:5" ht="14.25" customHeight="1">
      <c r="B29" s="31"/>
      <c r="C29" s="11"/>
      <c r="D29" s="11"/>
      <c r="E29" s="32"/>
    </row>
    <row r="30" spans="2:5" ht="14.25" customHeight="1">
      <c r="B30" s="31"/>
      <c r="C30" s="11"/>
      <c r="D30" s="11"/>
      <c r="E30" s="32"/>
    </row>
    <row r="31" spans="2:5" ht="14.25" customHeight="1">
      <c r="B31" s="31"/>
      <c r="C31" s="16" t="s">
        <v>19</v>
      </c>
      <c r="D31" s="11"/>
      <c r="E31" s="32"/>
    </row>
    <row r="32" spans="2:5" ht="14.25" customHeight="1">
      <c r="B32" s="31"/>
      <c r="C32" s="35" t="s">
        <v>44</v>
      </c>
      <c r="D32" s="36">
        <v>0</v>
      </c>
      <c r="E32" s="37"/>
    </row>
    <row r="33" spans="2:5" ht="14.25" customHeight="1">
      <c r="B33" s="31"/>
      <c r="C33" s="35" t="s">
        <v>23</v>
      </c>
      <c r="D33" s="36">
        <v>0</v>
      </c>
      <c r="E33" s="37"/>
    </row>
    <row r="34" spans="2:5" ht="14.25" customHeight="1">
      <c r="B34" s="31"/>
      <c r="C34" s="35" t="s">
        <v>24</v>
      </c>
      <c r="D34" s="36">
        <v>0</v>
      </c>
      <c r="E34" s="37"/>
    </row>
    <row r="35" spans="2:5" ht="14.25" customHeight="1">
      <c r="B35" s="31"/>
      <c r="C35" s="35" t="s">
        <v>35</v>
      </c>
      <c r="D35" s="36">
        <v>0</v>
      </c>
      <c r="E35" s="37" t="s">
        <v>45</v>
      </c>
    </row>
    <row r="36" spans="2:5" ht="14.25" customHeight="1">
      <c r="B36" s="31"/>
      <c r="C36" s="35" t="s">
        <v>31</v>
      </c>
      <c r="D36" s="38">
        <f>SUM(D34-D35)</f>
        <v>0</v>
      </c>
      <c r="E36" s="37"/>
    </row>
    <row r="37" spans="2:5" ht="14.25" customHeight="1">
      <c r="B37" s="39"/>
      <c r="C37" s="40"/>
      <c r="D37" s="40"/>
      <c r="E37" s="41"/>
    </row>
    <row r="38" spans="2:5" ht="14.25" customHeight="1"/>
    <row r="39" spans="2:5" ht="14.25" customHeight="1"/>
    <row r="40" spans="2:5" ht="14.25" customHeight="1"/>
    <row r="41" spans="2:5" ht="14.25" customHeight="1"/>
    <row r="42" spans="2:5" ht="14.25" customHeight="1"/>
    <row r="43" spans="2:5" ht="14.25" customHeight="1"/>
    <row r="44" spans="2:5" ht="14.25" customHeight="1"/>
    <row r="45" spans="2:5" ht="14.25" customHeight="1"/>
    <row r="46" spans="2:5" ht="14.25" customHeight="1"/>
    <row r="47" spans="2:5" ht="14.25" customHeight="1"/>
    <row r="48" spans="2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0"/>
  <sheetViews>
    <sheetView workbookViewId="0">
      <selection activeCell="A3" sqref="A3"/>
    </sheetView>
  </sheetViews>
  <sheetFormatPr defaultColWidth="14.453125" defaultRowHeight="15" customHeight="1"/>
  <cols>
    <col min="1" max="1" width="8.7265625" customWidth="1"/>
    <col min="2" max="2" width="5.26953125" customWidth="1"/>
    <col min="3" max="3" width="25.453125" customWidth="1"/>
    <col min="4" max="4" width="17.453125" customWidth="1"/>
    <col min="5" max="5" width="45.54296875" customWidth="1"/>
    <col min="6" max="26" width="8.7265625" customWidth="1"/>
  </cols>
  <sheetData>
    <row r="1" spans="2:5" ht="14.25" customHeight="1"/>
    <row r="2" spans="2:5" ht="14.25" customHeight="1"/>
    <row r="3" spans="2:5" ht="24" customHeight="1">
      <c r="B3" s="27"/>
      <c r="C3" s="42" t="s">
        <v>46</v>
      </c>
      <c r="D3" s="29"/>
      <c r="E3" s="30"/>
    </row>
    <row r="4" spans="2:5" ht="14.25" customHeight="1">
      <c r="B4" s="31"/>
      <c r="C4" s="11"/>
      <c r="D4" s="11"/>
      <c r="E4" s="32"/>
    </row>
    <row r="5" spans="2:5" ht="14.25" customHeight="1">
      <c r="B5" s="31"/>
      <c r="C5" s="33" t="s">
        <v>15</v>
      </c>
      <c r="D5" s="160"/>
      <c r="E5" s="34"/>
    </row>
    <row r="6" spans="2:5" ht="14.25" customHeight="1">
      <c r="B6" s="31"/>
      <c r="C6" s="33" t="s">
        <v>16</v>
      </c>
      <c r="D6" s="160"/>
      <c r="E6" s="34"/>
    </row>
    <row r="7" spans="2:5" ht="14.25" customHeight="1">
      <c r="B7" s="31"/>
      <c r="C7" s="11"/>
      <c r="D7" s="11"/>
      <c r="E7" s="32"/>
    </row>
    <row r="8" spans="2:5" ht="14.25" customHeight="1">
      <c r="B8" s="31"/>
      <c r="C8" s="15" t="s">
        <v>34</v>
      </c>
      <c r="D8" s="11"/>
      <c r="E8" s="32"/>
    </row>
    <row r="9" spans="2:5" ht="14.25" customHeight="1">
      <c r="B9" s="31"/>
      <c r="C9" s="11"/>
      <c r="D9" s="11"/>
      <c r="E9" s="32"/>
    </row>
    <row r="10" spans="2:5" ht="14.25" customHeight="1">
      <c r="B10" s="31"/>
      <c r="C10" s="11"/>
      <c r="D10" s="11"/>
      <c r="E10" s="32"/>
    </row>
    <row r="11" spans="2:5" ht="14.25" customHeight="1">
      <c r="B11" s="31"/>
      <c r="C11" s="11"/>
      <c r="D11" s="11"/>
      <c r="E11" s="32"/>
    </row>
    <row r="12" spans="2:5" ht="14.25" customHeight="1">
      <c r="B12" s="31"/>
      <c r="C12" s="11"/>
      <c r="D12" s="11"/>
      <c r="E12" s="32"/>
    </row>
    <row r="13" spans="2:5" ht="14.25" customHeight="1">
      <c r="B13" s="31"/>
      <c r="C13" s="11"/>
      <c r="D13" s="11"/>
      <c r="E13" s="32"/>
    </row>
    <row r="14" spans="2:5" ht="14.25" customHeight="1">
      <c r="B14" s="31"/>
      <c r="C14" s="11"/>
      <c r="D14" s="11"/>
      <c r="E14" s="32"/>
    </row>
    <row r="15" spans="2:5" ht="14.25" customHeight="1">
      <c r="B15" s="31"/>
      <c r="C15" s="11"/>
      <c r="D15" s="11"/>
      <c r="E15" s="32"/>
    </row>
    <row r="16" spans="2:5" ht="14.25" customHeight="1">
      <c r="B16" s="31"/>
      <c r="C16" s="11"/>
      <c r="D16" s="11"/>
      <c r="E16" s="32"/>
    </row>
    <row r="17" spans="2:5" ht="14.25" customHeight="1">
      <c r="B17" s="31"/>
      <c r="C17" s="11"/>
      <c r="D17" s="11"/>
      <c r="E17" s="32"/>
    </row>
    <row r="18" spans="2:5" ht="14.25" customHeight="1">
      <c r="B18" s="31"/>
      <c r="C18" s="11"/>
      <c r="D18" s="11"/>
      <c r="E18" s="32"/>
    </row>
    <row r="19" spans="2:5" ht="14.25" customHeight="1">
      <c r="B19" s="31"/>
      <c r="C19" s="11"/>
      <c r="D19" s="11"/>
      <c r="E19" s="32"/>
    </row>
    <row r="20" spans="2:5" ht="14.25" customHeight="1">
      <c r="B20" s="31"/>
      <c r="C20" s="11"/>
      <c r="D20" s="11"/>
      <c r="E20" s="32"/>
    </row>
    <row r="21" spans="2:5" ht="14.25" customHeight="1">
      <c r="B21" s="31"/>
      <c r="C21" s="16" t="s">
        <v>18</v>
      </c>
      <c r="D21" s="11"/>
      <c r="E21" s="32"/>
    </row>
    <row r="22" spans="2:5" ht="14.25" customHeight="1">
      <c r="B22" s="31"/>
      <c r="C22" s="11"/>
      <c r="D22" s="11"/>
      <c r="E22" s="32"/>
    </row>
    <row r="23" spans="2:5" ht="14.25" customHeight="1">
      <c r="B23" s="31"/>
      <c r="C23" s="11"/>
      <c r="D23" s="11"/>
      <c r="E23" s="32"/>
    </row>
    <row r="24" spans="2:5" ht="14.25" customHeight="1">
      <c r="B24" s="31"/>
      <c r="C24" s="11"/>
      <c r="D24" s="11"/>
      <c r="E24" s="32"/>
    </row>
    <row r="25" spans="2:5" ht="14.25" customHeight="1">
      <c r="B25" s="31"/>
      <c r="C25" s="11"/>
      <c r="D25" s="11"/>
      <c r="E25" s="32"/>
    </row>
    <row r="26" spans="2:5" ht="14.25" customHeight="1">
      <c r="B26" s="31"/>
      <c r="C26" s="11"/>
      <c r="D26" s="11"/>
      <c r="E26" s="32"/>
    </row>
    <row r="27" spans="2:5" ht="14.25" customHeight="1">
      <c r="B27" s="31"/>
      <c r="C27" s="11"/>
      <c r="D27" s="11"/>
      <c r="E27" s="32"/>
    </row>
    <row r="28" spans="2:5" ht="14.25" customHeight="1">
      <c r="B28" s="31"/>
      <c r="C28" s="11"/>
      <c r="D28" s="11"/>
      <c r="E28" s="32"/>
    </row>
    <row r="29" spans="2:5" ht="14.25" customHeight="1">
      <c r="B29" s="31"/>
      <c r="C29" s="11"/>
      <c r="D29" s="11"/>
      <c r="E29" s="32"/>
    </row>
    <row r="30" spans="2:5" ht="14.25" customHeight="1">
      <c r="B30" s="31"/>
      <c r="C30" s="11"/>
      <c r="D30" s="11"/>
      <c r="E30" s="32"/>
    </row>
    <row r="31" spans="2:5" ht="14.25" customHeight="1">
      <c r="B31" s="31"/>
      <c r="C31" s="16" t="s">
        <v>19</v>
      </c>
      <c r="D31" s="11"/>
      <c r="E31" s="32"/>
    </row>
    <row r="32" spans="2:5" ht="14.25" customHeight="1">
      <c r="B32" s="31"/>
      <c r="C32" s="35" t="s">
        <v>44</v>
      </c>
      <c r="D32" s="36">
        <v>0</v>
      </c>
      <c r="E32" s="37"/>
    </row>
    <row r="33" spans="2:5" ht="14.25" customHeight="1">
      <c r="B33" s="31"/>
      <c r="C33" s="35" t="s">
        <v>23</v>
      </c>
      <c r="D33" s="38">
        <v>500</v>
      </c>
      <c r="E33" s="37"/>
    </row>
    <row r="34" spans="2:5" ht="14.25" customHeight="1">
      <c r="B34" s="31"/>
      <c r="C34" s="35" t="s">
        <v>24</v>
      </c>
      <c r="D34" s="38">
        <f>PRODUCT(D32:D33)</f>
        <v>0</v>
      </c>
      <c r="E34" s="37"/>
    </row>
    <row r="35" spans="2:5" ht="14.25" customHeight="1">
      <c r="B35" s="31"/>
      <c r="C35" s="35" t="s">
        <v>35</v>
      </c>
      <c r="D35" s="36"/>
      <c r="E35" s="37" t="s">
        <v>45</v>
      </c>
    </row>
    <row r="36" spans="2:5" ht="14.25" customHeight="1">
      <c r="B36" s="31"/>
      <c r="C36" s="35" t="s">
        <v>31</v>
      </c>
      <c r="D36" s="38">
        <f>SUM(D34-D35)</f>
        <v>0</v>
      </c>
      <c r="E36" s="37"/>
    </row>
    <row r="37" spans="2:5" ht="14.25" customHeight="1">
      <c r="B37" s="39"/>
      <c r="C37" s="40"/>
      <c r="D37" s="40"/>
      <c r="E37" s="41"/>
    </row>
    <row r="38" spans="2:5" ht="14.25" customHeight="1"/>
    <row r="39" spans="2:5" ht="14.25" customHeight="1"/>
    <row r="40" spans="2:5" ht="14.25" customHeight="1"/>
    <row r="41" spans="2:5" ht="14.25" customHeight="1"/>
    <row r="42" spans="2:5" ht="14.25" customHeight="1"/>
    <row r="43" spans="2:5" ht="14.25" customHeight="1"/>
    <row r="44" spans="2:5" ht="14.25" customHeight="1"/>
    <row r="45" spans="2:5" ht="14.25" customHeight="1"/>
    <row r="46" spans="2:5" ht="14.25" customHeight="1"/>
    <row r="47" spans="2:5" ht="14.25" customHeight="1"/>
    <row r="48" spans="2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1000"/>
  <sheetViews>
    <sheetView tabSelected="1" workbookViewId="0">
      <selection activeCell="A3" sqref="A3"/>
    </sheetView>
  </sheetViews>
  <sheetFormatPr defaultColWidth="14.453125" defaultRowHeight="15" customHeight="1"/>
  <cols>
    <col min="1" max="1" width="8.7265625" customWidth="1"/>
    <col min="2" max="2" width="5.26953125" customWidth="1"/>
    <col min="3" max="3" width="25.453125" customWidth="1"/>
    <col min="4" max="4" width="17.453125" customWidth="1"/>
    <col min="5" max="5" width="45.54296875" customWidth="1"/>
    <col min="6" max="26" width="8.7265625" customWidth="1"/>
  </cols>
  <sheetData>
    <row r="1" spans="2:5" ht="14.25" customHeight="1"/>
    <row r="2" spans="2:5" ht="14.25" customHeight="1"/>
    <row r="3" spans="2:5" ht="24" customHeight="1">
      <c r="B3" s="27"/>
      <c r="C3" s="28" t="s">
        <v>47</v>
      </c>
      <c r="D3" s="29"/>
      <c r="E3" s="30"/>
    </row>
    <row r="4" spans="2:5" ht="14.25" customHeight="1">
      <c r="B4" s="31"/>
      <c r="C4" s="11"/>
      <c r="D4" s="11"/>
      <c r="E4" s="32"/>
    </row>
    <row r="5" spans="2:5" ht="14.25" customHeight="1">
      <c r="B5" s="31"/>
      <c r="C5" s="33" t="s">
        <v>15</v>
      </c>
      <c r="D5" s="160"/>
      <c r="E5" s="34"/>
    </row>
    <row r="6" spans="2:5" ht="14.25" customHeight="1">
      <c r="B6" s="31"/>
      <c r="C6" s="33" t="s">
        <v>48</v>
      </c>
      <c r="D6" s="160"/>
      <c r="E6" s="34"/>
    </row>
    <row r="7" spans="2:5" ht="14.25" customHeight="1">
      <c r="B7" s="31"/>
      <c r="C7" s="33" t="s">
        <v>16</v>
      </c>
      <c r="D7" s="160"/>
      <c r="E7" s="34"/>
    </row>
    <row r="8" spans="2:5" ht="14.25" customHeight="1">
      <c r="B8" s="31"/>
      <c r="C8" s="11"/>
      <c r="D8" s="11"/>
      <c r="E8" s="32"/>
    </row>
    <row r="9" spans="2:5" ht="14.25" customHeight="1">
      <c r="B9" s="31"/>
      <c r="C9" s="15" t="s">
        <v>34</v>
      </c>
      <c r="D9" s="11"/>
      <c r="E9" s="32"/>
    </row>
    <row r="10" spans="2:5" ht="14.25" customHeight="1">
      <c r="B10" s="31"/>
      <c r="C10" s="11"/>
      <c r="D10" s="11"/>
      <c r="E10" s="32"/>
    </row>
    <row r="11" spans="2:5" ht="14.25" customHeight="1">
      <c r="B11" s="31"/>
      <c r="C11" s="11"/>
      <c r="D11" s="11"/>
      <c r="E11" s="32"/>
    </row>
    <row r="12" spans="2:5" ht="14.25" customHeight="1">
      <c r="B12" s="31"/>
      <c r="C12" s="11"/>
      <c r="D12" s="11"/>
      <c r="E12" s="32"/>
    </row>
    <row r="13" spans="2:5" ht="14.25" customHeight="1">
      <c r="B13" s="31"/>
      <c r="C13" s="11"/>
      <c r="D13" s="11"/>
      <c r="E13" s="32"/>
    </row>
    <row r="14" spans="2:5" ht="14.25" customHeight="1">
      <c r="B14" s="31"/>
      <c r="C14" s="11"/>
      <c r="D14" s="11"/>
      <c r="E14" s="32"/>
    </row>
    <row r="15" spans="2:5" ht="14.25" customHeight="1">
      <c r="B15" s="31"/>
      <c r="C15" s="11"/>
      <c r="D15" s="11"/>
      <c r="E15" s="32"/>
    </row>
    <row r="16" spans="2:5" ht="14.25" customHeight="1">
      <c r="B16" s="31"/>
      <c r="C16" s="11"/>
      <c r="D16" s="11"/>
      <c r="E16" s="32"/>
    </row>
    <row r="17" spans="2:5" ht="14.25" customHeight="1">
      <c r="B17" s="31"/>
      <c r="C17" s="11"/>
      <c r="D17" s="11"/>
      <c r="E17" s="32"/>
    </row>
    <row r="18" spans="2:5" ht="14.25" customHeight="1">
      <c r="B18" s="31"/>
      <c r="C18" s="11"/>
      <c r="D18" s="11"/>
      <c r="E18" s="32"/>
    </row>
    <row r="19" spans="2:5" ht="14.25" customHeight="1">
      <c r="B19" s="31"/>
      <c r="C19" s="11"/>
      <c r="D19" s="11"/>
      <c r="E19" s="32"/>
    </row>
    <row r="20" spans="2:5" ht="14.25" customHeight="1">
      <c r="B20" s="31"/>
      <c r="C20" s="11"/>
      <c r="D20" s="11"/>
      <c r="E20" s="32"/>
    </row>
    <row r="21" spans="2:5" ht="14.25" customHeight="1">
      <c r="B21" s="31"/>
      <c r="C21" s="11"/>
      <c r="D21" s="11"/>
      <c r="E21" s="32"/>
    </row>
    <row r="22" spans="2:5" ht="14.25" customHeight="1">
      <c r="B22" s="31"/>
      <c r="C22" s="16" t="s">
        <v>18</v>
      </c>
      <c r="D22" s="11"/>
      <c r="E22" s="32"/>
    </row>
    <row r="23" spans="2:5" ht="14.25" customHeight="1">
      <c r="B23" s="31"/>
      <c r="C23" s="11"/>
      <c r="D23" s="11"/>
      <c r="E23" s="32"/>
    </row>
    <row r="24" spans="2:5" ht="14.25" customHeight="1">
      <c r="B24" s="31"/>
      <c r="C24" s="11"/>
      <c r="D24" s="11"/>
      <c r="E24" s="32"/>
    </row>
    <row r="25" spans="2:5" ht="14.25" customHeight="1">
      <c r="B25" s="31"/>
      <c r="C25" s="11"/>
      <c r="D25" s="11"/>
      <c r="E25" s="32"/>
    </row>
    <row r="26" spans="2:5" ht="14.25" customHeight="1">
      <c r="B26" s="31"/>
      <c r="C26" s="11"/>
      <c r="D26" s="11"/>
      <c r="E26" s="32"/>
    </row>
    <row r="27" spans="2:5" ht="14.25" customHeight="1">
      <c r="B27" s="31"/>
      <c r="C27" s="11"/>
      <c r="D27" s="11"/>
      <c r="E27" s="32"/>
    </row>
    <row r="28" spans="2:5" ht="14.25" customHeight="1">
      <c r="B28" s="31"/>
      <c r="C28" s="11"/>
      <c r="D28" s="11"/>
      <c r="E28" s="32"/>
    </row>
    <row r="29" spans="2:5" ht="14.25" customHeight="1">
      <c r="B29" s="31"/>
      <c r="C29" s="11"/>
      <c r="D29" s="11"/>
      <c r="E29" s="32"/>
    </row>
    <row r="30" spans="2:5" ht="14.25" customHeight="1">
      <c r="B30" s="31"/>
      <c r="C30" s="11"/>
      <c r="D30" s="11"/>
      <c r="E30" s="32"/>
    </row>
    <row r="31" spans="2:5" ht="14.25" customHeight="1">
      <c r="B31" s="31"/>
      <c r="C31" s="11"/>
      <c r="D31" s="11"/>
      <c r="E31" s="32"/>
    </row>
    <row r="32" spans="2:5" ht="14.25" customHeight="1">
      <c r="B32" s="31"/>
      <c r="C32" s="16" t="s">
        <v>19</v>
      </c>
      <c r="D32" s="11"/>
      <c r="E32" s="32"/>
    </row>
    <row r="33" spans="2:5" ht="14.25" customHeight="1">
      <c r="B33" s="31"/>
      <c r="C33" s="35" t="s">
        <v>22</v>
      </c>
      <c r="D33" s="36">
        <v>0</v>
      </c>
      <c r="E33" s="37"/>
    </row>
    <row r="34" spans="2:5" ht="14.25" customHeight="1">
      <c r="B34" s="31"/>
      <c r="C34" s="35" t="s">
        <v>23</v>
      </c>
      <c r="D34" s="36">
        <v>0</v>
      </c>
      <c r="E34" s="37"/>
    </row>
    <row r="35" spans="2:5" ht="14.25" customHeight="1">
      <c r="B35" s="31"/>
      <c r="C35" s="35" t="s">
        <v>24</v>
      </c>
      <c r="D35" s="38">
        <f>PRODUCT(D33,D34)</f>
        <v>0</v>
      </c>
      <c r="E35" s="37"/>
    </row>
    <row r="36" spans="2:5" ht="14.25" customHeight="1">
      <c r="B36" s="31"/>
      <c r="C36" s="35" t="s">
        <v>31</v>
      </c>
      <c r="D36" s="38">
        <f>PRODUCT(D35,0.1)</f>
        <v>0</v>
      </c>
      <c r="E36" s="37"/>
    </row>
    <row r="37" spans="2:5" ht="14.25" customHeight="1">
      <c r="B37" s="39"/>
      <c r="C37" s="40"/>
      <c r="D37" s="40"/>
      <c r="E37" s="41"/>
    </row>
    <row r="38" spans="2:5" ht="14.25" customHeight="1"/>
    <row r="39" spans="2:5" ht="14.25" customHeight="1"/>
    <row r="40" spans="2:5" ht="14.25" customHeight="1"/>
    <row r="41" spans="2:5" ht="14.25" customHeight="1"/>
    <row r="42" spans="2:5" ht="14.25" customHeight="1"/>
    <row r="43" spans="2:5" ht="14.25" customHeight="1"/>
    <row r="44" spans="2:5" ht="14.25" customHeight="1"/>
    <row r="45" spans="2:5" ht="14.25" customHeight="1"/>
    <row r="46" spans="2:5" ht="14.25" customHeight="1"/>
    <row r="47" spans="2:5" ht="14.25" customHeight="1"/>
    <row r="48" spans="2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1000"/>
  <sheetViews>
    <sheetView topLeftCell="A6" workbookViewId="0">
      <selection activeCell="A3" sqref="A3"/>
    </sheetView>
  </sheetViews>
  <sheetFormatPr defaultColWidth="14.453125" defaultRowHeight="15" customHeight="1"/>
  <cols>
    <col min="1" max="1" width="8.7265625" customWidth="1"/>
    <col min="2" max="2" width="5.26953125" customWidth="1"/>
    <col min="3" max="3" width="25.453125" customWidth="1"/>
    <col min="4" max="4" width="17.453125" customWidth="1"/>
    <col min="5" max="5" width="45.54296875" customWidth="1"/>
    <col min="6" max="26" width="8.7265625" customWidth="1"/>
  </cols>
  <sheetData>
    <row r="1" spans="2:5" ht="14.25" customHeight="1"/>
    <row r="2" spans="2:5" ht="14.25" customHeight="1"/>
    <row r="3" spans="2:5" ht="31.5" customHeight="1">
      <c r="B3" s="27"/>
      <c r="C3" s="28" t="s">
        <v>49</v>
      </c>
      <c r="D3" s="29"/>
      <c r="E3" s="30"/>
    </row>
    <row r="4" spans="2:5" ht="14.25" customHeight="1">
      <c r="B4" s="31"/>
      <c r="C4" s="11"/>
      <c r="D4" s="11"/>
      <c r="E4" s="32"/>
    </row>
    <row r="5" spans="2:5" ht="14.25" customHeight="1">
      <c r="B5" s="31"/>
      <c r="C5" s="33" t="s">
        <v>15</v>
      </c>
      <c r="D5" s="160"/>
      <c r="E5" s="34"/>
    </row>
    <row r="6" spans="2:5" ht="14.25" customHeight="1">
      <c r="B6" s="31"/>
      <c r="C6" s="33" t="s">
        <v>48</v>
      </c>
      <c r="D6" s="160"/>
      <c r="E6" s="34"/>
    </row>
    <row r="7" spans="2:5" ht="14.25" customHeight="1">
      <c r="B7" s="31"/>
      <c r="C7" s="33" t="s">
        <v>16</v>
      </c>
      <c r="D7" s="160"/>
      <c r="E7" s="34"/>
    </row>
    <row r="8" spans="2:5" ht="14.25" customHeight="1">
      <c r="B8" s="31"/>
      <c r="C8" s="11"/>
      <c r="D8" s="11"/>
      <c r="E8" s="32"/>
    </row>
    <row r="9" spans="2:5" ht="14.25" customHeight="1">
      <c r="B9" s="31"/>
      <c r="C9" s="15" t="s">
        <v>34</v>
      </c>
      <c r="D9" s="11"/>
      <c r="E9" s="32"/>
    </row>
    <row r="10" spans="2:5" ht="14.25" customHeight="1">
      <c r="B10" s="31"/>
      <c r="C10" s="11"/>
      <c r="D10" s="11"/>
      <c r="E10" s="32"/>
    </row>
    <row r="11" spans="2:5" ht="14.25" customHeight="1">
      <c r="B11" s="31"/>
      <c r="C11" s="11"/>
      <c r="D11" s="11"/>
      <c r="E11" s="32"/>
    </row>
    <row r="12" spans="2:5" ht="14.25" customHeight="1">
      <c r="B12" s="31"/>
      <c r="C12" s="11"/>
      <c r="D12" s="11"/>
      <c r="E12" s="32"/>
    </row>
    <row r="13" spans="2:5" ht="14.25" customHeight="1">
      <c r="B13" s="31"/>
      <c r="C13" s="11"/>
      <c r="D13" s="11"/>
      <c r="E13" s="32"/>
    </row>
    <row r="14" spans="2:5" ht="14.25" customHeight="1">
      <c r="B14" s="31"/>
      <c r="C14" s="11"/>
      <c r="D14" s="11"/>
      <c r="E14" s="32"/>
    </row>
    <row r="15" spans="2:5" ht="14.25" customHeight="1">
      <c r="B15" s="31"/>
      <c r="C15" s="11"/>
      <c r="D15" s="11"/>
      <c r="E15" s="32"/>
    </row>
    <row r="16" spans="2:5" ht="14.25" customHeight="1">
      <c r="B16" s="31"/>
      <c r="C16" s="11"/>
      <c r="D16" s="11"/>
      <c r="E16" s="32"/>
    </row>
    <row r="17" spans="2:5" ht="14.25" customHeight="1">
      <c r="B17" s="31"/>
      <c r="C17" s="11"/>
      <c r="D17" s="11"/>
      <c r="E17" s="32"/>
    </row>
    <row r="18" spans="2:5" ht="14.25" customHeight="1">
      <c r="B18" s="31"/>
      <c r="C18" s="11"/>
      <c r="D18" s="11"/>
      <c r="E18" s="32"/>
    </row>
    <row r="19" spans="2:5" ht="14.25" customHeight="1">
      <c r="B19" s="31"/>
      <c r="C19" s="11"/>
      <c r="D19" s="11"/>
      <c r="E19" s="32"/>
    </row>
    <row r="20" spans="2:5" ht="14.25" customHeight="1">
      <c r="B20" s="31"/>
      <c r="C20" s="11"/>
      <c r="D20" s="11"/>
      <c r="E20" s="32"/>
    </row>
    <row r="21" spans="2:5" ht="14.25" customHeight="1">
      <c r="B21" s="31"/>
      <c r="C21" s="11"/>
      <c r="D21" s="11"/>
      <c r="E21" s="32"/>
    </row>
    <row r="22" spans="2:5" ht="14.25" customHeight="1">
      <c r="B22" s="31"/>
      <c r="C22" s="16" t="s">
        <v>18</v>
      </c>
      <c r="D22" s="11"/>
      <c r="E22" s="32"/>
    </row>
    <row r="23" spans="2:5" ht="14.25" customHeight="1">
      <c r="B23" s="31"/>
      <c r="C23" s="11"/>
      <c r="D23" s="11"/>
      <c r="E23" s="32"/>
    </row>
    <row r="24" spans="2:5" ht="14.25" customHeight="1">
      <c r="B24" s="31"/>
      <c r="C24" s="11"/>
      <c r="D24" s="11"/>
      <c r="E24" s="32"/>
    </row>
    <row r="25" spans="2:5" ht="14.25" customHeight="1">
      <c r="B25" s="31"/>
      <c r="C25" s="11"/>
      <c r="D25" s="11"/>
      <c r="E25" s="32"/>
    </row>
    <row r="26" spans="2:5" ht="14.25" customHeight="1">
      <c r="B26" s="31"/>
      <c r="C26" s="11"/>
      <c r="D26" s="11"/>
      <c r="E26" s="32"/>
    </row>
    <row r="27" spans="2:5" ht="14.25" customHeight="1">
      <c r="B27" s="31"/>
      <c r="C27" s="11"/>
      <c r="D27" s="11"/>
      <c r="E27" s="32"/>
    </row>
    <row r="28" spans="2:5" ht="14.25" customHeight="1">
      <c r="B28" s="31"/>
      <c r="C28" s="11"/>
      <c r="D28" s="11"/>
      <c r="E28" s="32"/>
    </row>
    <row r="29" spans="2:5" ht="14.25" customHeight="1">
      <c r="B29" s="31"/>
      <c r="C29" s="11"/>
      <c r="D29" s="11"/>
      <c r="E29" s="32"/>
    </row>
    <row r="30" spans="2:5" ht="14.25" customHeight="1">
      <c r="B30" s="31"/>
      <c r="C30" s="11"/>
      <c r="D30" s="11"/>
      <c r="E30" s="32"/>
    </row>
    <row r="31" spans="2:5" ht="14.25" customHeight="1">
      <c r="B31" s="31"/>
      <c r="C31" s="11"/>
      <c r="D31" s="11"/>
      <c r="E31" s="32"/>
    </row>
    <row r="32" spans="2:5" ht="14.25" customHeight="1">
      <c r="B32" s="31"/>
      <c r="C32" s="16" t="s">
        <v>19</v>
      </c>
      <c r="D32" s="11"/>
      <c r="E32" s="32"/>
    </row>
    <row r="33" spans="2:5" ht="14.25" customHeight="1">
      <c r="B33" s="31"/>
      <c r="C33" s="35" t="s">
        <v>22</v>
      </c>
      <c r="D33" s="36"/>
      <c r="E33" s="37"/>
    </row>
    <row r="34" spans="2:5" ht="14.25" customHeight="1">
      <c r="B34" s="31"/>
      <c r="C34" s="35" t="s">
        <v>23</v>
      </c>
      <c r="D34" s="36"/>
      <c r="E34" s="37"/>
    </row>
    <row r="35" spans="2:5" ht="14.25" customHeight="1">
      <c r="B35" s="31"/>
      <c r="C35" s="35" t="s">
        <v>24</v>
      </c>
      <c r="D35" s="36"/>
      <c r="E35" s="37"/>
    </row>
    <row r="36" spans="2:5" ht="14.25" customHeight="1">
      <c r="B36" s="31"/>
      <c r="C36" s="35" t="s">
        <v>35</v>
      </c>
      <c r="D36" s="36"/>
      <c r="E36" s="37"/>
    </row>
    <row r="37" spans="2:5" ht="14.25" customHeight="1">
      <c r="B37" s="31"/>
      <c r="C37" s="35" t="s">
        <v>50</v>
      </c>
      <c r="D37" s="36"/>
      <c r="E37" s="37" t="s">
        <v>51</v>
      </c>
    </row>
    <row r="38" spans="2:5" ht="14.25" customHeight="1">
      <c r="B38" s="31"/>
      <c r="C38" s="35" t="s">
        <v>31</v>
      </c>
      <c r="D38" s="36"/>
      <c r="E38" s="37" t="s">
        <v>52</v>
      </c>
    </row>
    <row r="39" spans="2:5" ht="14.25" customHeight="1">
      <c r="B39" s="39"/>
      <c r="C39" s="40"/>
      <c r="D39" s="40"/>
      <c r="E39" s="41"/>
    </row>
    <row r="40" spans="2:5" ht="14.25" customHeight="1"/>
    <row r="41" spans="2:5" ht="14.25" customHeight="1"/>
    <row r="42" spans="2:5" ht="14.25" customHeight="1"/>
    <row r="43" spans="2:5" ht="14.25" customHeight="1"/>
    <row r="44" spans="2:5" ht="14.25" customHeight="1"/>
    <row r="45" spans="2:5" ht="14.25" customHeight="1"/>
    <row r="46" spans="2:5" ht="14.25" customHeight="1"/>
    <row r="47" spans="2:5" ht="14.25" customHeight="1"/>
    <row r="48" spans="2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1000"/>
  <sheetViews>
    <sheetView workbookViewId="0">
      <selection activeCell="A39" sqref="A39"/>
    </sheetView>
  </sheetViews>
  <sheetFormatPr defaultColWidth="14.453125" defaultRowHeight="15" customHeight="1"/>
  <cols>
    <col min="1" max="2" width="8.7265625" customWidth="1"/>
    <col min="3" max="3" width="14.453125" customWidth="1"/>
    <col min="4" max="7" width="8.7265625" customWidth="1"/>
    <col min="8" max="8" width="1.81640625" customWidth="1"/>
    <col min="9" max="13" width="8.7265625" customWidth="1"/>
    <col min="14" max="14" width="2.26953125" customWidth="1"/>
    <col min="15" max="23" width="8.7265625" customWidth="1"/>
    <col min="24" max="24" width="9.26953125" customWidth="1"/>
    <col min="25" max="25" width="8.7265625" customWidth="1"/>
    <col min="26" max="26" width="10.7265625" customWidth="1"/>
    <col min="27" max="33" width="8.7265625" customWidth="1"/>
  </cols>
  <sheetData>
    <row r="1" spans="1:37" ht="14.25" customHeight="1">
      <c r="A1" s="43"/>
      <c r="B1" s="44"/>
      <c r="C1" s="162" t="s">
        <v>53</v>
      </c>
      <c r="D1" s="163"/>
      <c r="E1" s="163"/>
      <c r="F1" s="164"/>
      <c r="G1" s="74"/>
      <c r="H1" s="45"/>
      <c r="I1" s="165" t="s">
        <v>54</v>
      </c>
      <c r="J1" s="163"/>
      <c r="K1" s="164"/>
      <c r="L1" s="74"/>
      <c r="M1" s="74"/>
      <c r="N1" s="45"/>
      <c r="O1" s="165" t="s">
        <v>55</v>
      </c>
      <c r="P1" s="163"/>
      <c r="Q1" s="163"/>
      <c r="R1" s="164"/>
      <c r="S1" s="75"/>
      <c r="T1" s="75"/>
      <c r="U1" s="46" t="s">
        <v>56</v>
      </c>
      <c r="AI1" s="61"/>
      <c r="AJ1" s="72" t="s">
        <v>57</v>
      </c>
    </row>
    <row r="2" spans="1:37" ht="14.25" customHeight="1">
      <c r="A2" s="43" t="s">
        <v>58</v>
      </c>
      <c r="B2" s="44"/>
      <c r="C2" s="78" t="s">
        <v>59</v>
      </c>
      <c r="D2" s="79" t="s">
        <v>60</v>
      </c>
      <c r="E2" s="80" t="s">
        <v>61</v>
      </c>
      <c r="F2" s="81" t="s">
        <v>62</v>
      </c>
      <c r="G2" s="63" t="s">
        <v>63</v>
      </c>
      <c r="H2" s="47"/>
      <c r="I2" s="82" t="s">
        <v>59</v>
      </c>
      <c r="J2" s="79" t="s">
        <v>60</v>
      </c>
      <c r="K2" s="81" t="s">
        <v>61</v>
      </c>
      <c r="L2" s="63" t="s">
        <v>62</v>
      </c>
      <c r="M2" s="63" t="s">
        <v>63</v>
      </c>
      <c r="N2" s="47"/>
      <c r="O2" s="82" t="s">
        <v>64</v>
      </c>
      <c r="P2" s="83" t="s">
        <v>59</v>
      </c>
      <c r="Q2" s="79" t="s">
        <v>60</v>
      </c>
      <c r="R2" s="81" t="s">
        <v>61</v>
      </c>
      <c r="S2" s="81" t="s">
        <v>62</v>
      </c>
      <c r="T2" s="85" t="s">
        <v>63</v>
      </c>
      <c r="U2" s="135"/>
      <c r="V2" s="77"/>
      <c r="AI2" s="51" t="s">
        <v>65</v>
      </c>
      <c r="AJ2" s="50">
        <v>550</v>
      </c>
    </row>
    <row r="3" spans="1:37" ht="14.25" customHeight="1">
      <c r="C3" s="144">
        <v>16</v>
      </c>
      <c r="D3" s="144">
        <v>26</v>
      </c>
      <c r="E3" s="145">
        <v>38</v>
      </c>
      <c r="F3" s="144">
        <v>51</v>
      </c>
      <c r="G3" s="145">
        <v>65</v>
      </c>
      <c r="H3" s="146"/>
      <c r="I3" s="144">
        <v>16</v>
      </c>
      <c r="J3" s="144">
        <v>26</v>
      </c>
      <c r="K3" s="144">
        <v>38</v>
      </c>
      <c r="L3" s="145">
        <v>51</v>
      </c>
      <c r="M3" s="145">
        <v>65</v>
      </c>
      <c r="N3" s="146"/>
      <c r="O3" s="144">
        <v>8</v>
      </c>
      <c r="P3" s="144">
        <v>16</v>
      </c>
      <c r="Q3" s="144">
        <v>26</v>
      </c>
      <c r="R3" s="145">
        <v>38</v>
      </c>
      <c r="S3" s="145">
        <v>51</v>
      </c>
      <c r="T3" s="147">
        <v>65</v>
      </c>
      <c r="U3" s="136"/>
      <c r="V3" s="86"/>
      <c r="AI3" s="54" t="s">
        <v>66</v>
      </c>
      <c r="AJ3" s="53">
        <v>150</v>
      </c>
    </row>
    <row r="4" spans="1:37" ht="14.25" customHeight="1">
      <c r="A4" s="49">
        <v>1</v>
      </c>
      <c r="B4" s="76"/>
      <c r="C4" s="115">
        <v>5000</v>
      </c>
      <c r="D4" s="115">
        <v>6000</v>
      </c>
      <c r="E4" s="115">
        <v>7000</v>
      </c>
      <c r="F4" s="116">
        <v>8000</v>
      </c>
      <c r="G4" s="115">
        <v>9000</v>
      </c>
      <c r="H4" s="117"/>
      <c r="I4" s="118">
        <v>2000</v>
      </c>
      <c r="J4" s="119">
        <v>3000</v>
      </c>
      <c r="K4" s="120">
        <v>3500</v>
      </c>
      <c r="L4" s="120">
        <v>4000</v>
      </c>
      <c r="M4" s="120">
        <v>4500</v>
      </c>
      <c r="N4" s="117"/>
      <c r="O4" s="118">
        <v>800</v>
      </c>
      <c r="P4" s="119">
        <v>1000</v>
      </c>
      <c r="Q4" s="119">
        <v>1500</v>
      </c>
      <c r="R4" s="120">
        <v>1700</v>
      </c>
      <c r="S4" s="120">
        <v>2000</v>
      </c>
      <c r="T4" s="121">
        <v>2300</v>
      </c>
      <c r="U4" s="137"/>
      <c r="V4" s="86"/>
      <c r="AI4" s="54" t="s">
        <v>67</v>
      </c>
      <c r="AJ4" s="53">
        <v>260</v>
      </c>
    </row>
    <row r="5" spans="1:37" ht="14.25" customHeight="1">
      <c r="A5" s="49">
        <v>2</v>
      </c>
      <c r="B5" s="76"/>
      <c r="C5" s="115">
        <v>2500</v>
      </c>
      <c r="D5" s="115">
        <v>3000</v>
      </c>
      <c r="E5" s="115">
        <v>3500</v>
      </c>
      <c r="F5" s="116">
        <v>4000</v>
      </c>
      <c r="G5" s="115">
        <v>4500</v>
      </c>
      <c r="H5" s="117"/>
      <c r="I5" s="122">
        <v>1000</v>
      </c>
      <c r="J5" s="123">
        <v>1500</v>
      </c>
      <c r="K5" s="114">
        <v>2000</v>
      </c>
      <c r="L5" s="114">
        <v>2500</v>
      </c>
      <c r="M5" s="114">
        <v>3000</v>
      </c>
      <c r="N5" s="117"/>
      <c r="O5" s="122">
        <v>400</v>
      </c>
      <c r="P5" s="123">
        <v>500</v>
      </c>
      <c r="Q5" s="123">
        <v>800</v>
      </c>
      <c r="R5" s="114">
        <v>1000</v>
      </c>
      <c r="S5" s="114">
        <v>1200</v>
      </c>
      <c r="T5" s="124">
        <v>1400</v>
      </c>
      <c r="U5" s="138"/>
      <c r="V5" s="86"/>
      <c r="Y5" s="43" t="s">
        <v>68</v>
      </c>
      <c r="Z5" s="44"/>
      <c r="AI5" s="68" t="s">
        <v>69</v>
      </c>
      <c r="AJ5" s="69">
        <v>140</v>
      </c>
    </row>
    <row r="6" spans="1:37" ht="14.25" customHeight="1">
      <c r="A6" s="49">
        <v>3</v>
      </c>
      <c r="B6" s="76"/>
      <c r="C6" s="115">
        <v>1000</v>
      </c>
      <c r="D6" s="115">
        <v>1500</v>
      </c>
      <c r="E6" s="115">
        <v>2000</v>
      </c>
      <c r="F6" s="116">
        <v>2500</v>
      </c>
      <c r="G6" s="115">
        <v>3000</v>
      </c>
      <c r="H6" s="117"/>
      <c r="I6" s="122">
        <v>500</v>
      </c>
      <c r="J6" s="123">
        <v>800</v>
      </c>
      <c r="K6" s="114">
        <v>1100</v>
      </c>
      <c r="L6" s="114">
        <v>1500</v>
      </c>
      <c r="M6" s="114">
        <v>1800</v>
      </c>
      <c r="N6" s="117"/>
      <c r="O6" s="128"/>
      <c r="P6" s="123">
        <v>300</v>
      </c>
      <c r="Q6" s="123">
        <v>500</v>
      </c>
      <c r="R6" s="114">
        <v>600</v>
      </c>
      <c r="S6" s="114">
        <v>600</v>
      </c>
      <c r="T6" s="124">
        <v>700</v>
      </c>
      <c r="U6" s="138"/>
      <c r="V6" s="86"/>
      <c r="Y6" s="55">
        <f>SPT_startande</f>
        <v>0</v>
      </c>
      <c r="Z6" s="56"/>
    </row>
    <row r="7" spans="1:37" ht="14.25" customHeight="1">
      <c r="A7" s="49">
        <v>5</v>
      </c>
      <c r="B7" s="76"/>
      <c r="C7" s="127"/>
      <c r="D7" s="115">
        <v>800</v>
      </c>
      <c r="E7" s="115">
        <v>1000</v>
      </c>
      <c r="F7" s="116">
        <v>1500</v>
      </c>
      <c r="G7" s="115">
        <v>1800</v>
      </c>
      <c r="H7" s="117"/>
      <c r="I7" s="128"/>
      <c r="J7" s="123">
        <v>500</v>
      </c>
      <c r="K7" s="114">
        <v>600</v>
      </c>
      <c r="L7" s="114">
        <v>800</v>
      </c>
      <c r="M7" s="114">
        <v>900</v>
      </c>
      <c r="N7" s="117"/>
      <c r="O7" s="128"/>
      <c r="P7" s="132"/>
      <c r="Q7" s="132"/>
      <c r="R7" s="133"/>
      <c r="S7" s="114">
        <v>300</v>
      </c>
      <c r="T7" s="124">
        <v>400</v>
      </c>
      <c r="U7" s="138"/>
      <c r="V7" s="86"/>
      <c r="Y7" s="43" t="s">
        <v>70</v>
      </c>
      <c r="Z7" s="45"/>
      <c r="AA7" s="45"/>
      <c r="AB7" s="45"/>
      <c r="AC7" s="45"/>
      <c r="AD7" s="45"/>
      <c r="AE7" s="45"/>
      <c r="AF7" s="45"/>
      <c r="AG7" s="44"/>
      <c r="AI7" s="61"/>
      <c r="AJ7" s="73" t="s">
        <v>71</v>
      </c>
    </row>
    <row r="8" spans="1:37" ht="14.25" customHeight="1">
      <c r="A8" s="57">
        <v>9</v>
      </c>
      <c r="B8" s="77"/>
      <c r="C8" s="127"/>
      <c r="D8" s="127"/>
      <c r="E8" s="127"/>
      <c r="F8" s="116">
        <v>800</v>
      </c>
      <c r="G8" s="125">
        <v>1000</v>
      </c>
      <c r="H8" s="117"/>
      <c r="I8" s="129"/>
      <c r="J8" s="130"/>
      <c r="K8" s="131"/>
      <c r="L8" s="126">
        <v>500</v>
      </c>
      <c r="M8" s="126">
        <v>600</v>
      </c>
      <c r="N8" s="117"/>
      <c r="O8" s="129"/>
      <c r="P8" s="130"/>
      <c r="Q8" s="130"/>
      <c r="R8" s="131"/>
      <c r="S8" s="131"/>
      <c r="T8" s="134"/>
      <c r="U8" s="139"/>
      <c r="V8" s="86"/>
      <c r="Y8" s="55" t="str">
        <f>SPT_tävling</f>
        <v>Välj klass</v>
      </c>
      <c r="Z8" s="59" t="e">
        <f>VLOOKUP(Y8,Y11:AB14,2,FALSE)</f>
        <v>#N/A</v>
      </c>
      <c r="AA8" s="59" t="e">
        <f>VLOOKUP(Y8,Y11:AB14,3,FALSE)</f>
        <v>#N/A</v>
      </c>
      <c r="AB8" s="59">
        <f>VLOOKUP($Y$8,$Y$10:$AG$14,4,FALSE)</f>
        <v>0</v>
      </c>
      <c r="AC8" s="59">
        <f>VLOOKUP($Y$8,$Y$10:$AG$14,5,FALSE)</f>
        <v>0</v>
      </c>
      <c r="AD8" s="59">
        <f>VLOOKUP($Y$8,$Y$10:$AG$14,6,FALSE)</f>
        <v>0</v>
      </c>
      <c r="AE8" s="59">
        <f>VLOOKUP($Y$8,$Y$10:$AG$14,7,FALSE)</f>
        <v>0</v>
      </c>
      <c r="AF8" s="59">
        <f>VLOOKUP($Y$8,$Y$10:$AG$14,8,FALSE)</f>
        <v>0</v>
      </c>
      <c r="AG8" s="56">
        <f>VLOOKUP($Y$8,$Y$10:$AG$14,9,FALSE)</f>
        <v>0</v>
      </c>
      <c r="AI8" s="51" t="s">
        <v>65</v>
      </c>
      <c r="AJ8" s="50">
        <v>400</v>
      </c>
    </row>
    <row r="9" spans="1:37" ht="14.25" customHeight="1">
      <c r="A9" s="60" t="s">
        <v>72</v>
      </c>
      <c r="B9" s="47"/>
      <c r="C9" s="88">
        <f>C4+C5+C6*2+C7*4+C8*8</f>
        <v>9500</v>
      </c>
      <c r="D9" s="89">
        <f t="shared" ref="D9:F9" si="0">D4+D5+D6*2+D7*4+D8*8</f>
        <v>15200</v>
      </c>
      <c r="E9" s="90">
        <f>E4+E5+E6*2+E7*4+E8*8</f>
        <v>18500</v>
      </c>
      <c r="F9" s="90">
        <f t="shared" si="0"/>
        <v>29400</v>
      </c>
      <c r="G9" s="90">
        <f>G4+G5+G6*2+G7*4+G8*8</f>
        <v>34700</v>
      </c>
      <c r="H9" s="91"/>
      <c r="I9" s="88">
        <f t="shared" ref="I9:M9" si="1">I4+I5+I6*2+I7*4+I8*8</f>
        <v>4000</v>
      </c>
      <c r="J9" s="89">
        <f t="shared" si="1"/>
        <v>8100</v>
      </c>
      <c r="K9" s="72">
        <f t="shared" si="1"/>
        <v>10100</v>
      </c>
      <c r="L9" s="72">
        <f t="shared" si="1"/>
        <v>16700</v>
      </c>
      <c r="M9" s="72">
        <f t="shared" si="1"/>
        <v>19500</v>
      </c>
      <c r="N9" s="91"/>
      <c r="O9" s="88">
        <f t="shared" ref="O9:R9" si="2">O4+O5+O6*2+O7*4+O8*8</f>
        <v>1200</v>
      </c>
      <c r="P9" s="89">
        <f t="shared" si="2"/>
        <v>2100</v>
      </c>
      <c r="Q9" s="89">
        <f t="shared" si="2"/>
        <v>3300</v>
      </c>
      <c r="R9" s="90">
        <f t="shared" si="2"/>
        <v>3900</v>
      </c>
      <c r="S9" s="72">
        <f t="shared" ref="S9" si="3">S4+S5+S6*2+S7*4+S8*8</f>
        <v>5600</v>
      </c>
      <c r="T9" s="92">
        <f>T4+T5+T6*2+T7*4+T8*8</f>
        <v>6700</v>
      </c>
      <c r="U9" s="46">
        <v>0</v>
      </c>
      <c r="V9" s="86"/>
      <c r="Y9" s="48" t="s">
        <v>73</v>
      </c>
      <c r="Z9" s="45" t="s">
        <v>74</v>
      </c>
      <c r="AA9" s="45" t="s">
        <v>75</v>
      </c>
      <c r="AB9" s="45" t="s">
        <v>76</v>
      </c>
      <c r="AC9" s="45">
        <v>1</v>
      </c>
      <c r="AD9" s="45">
        <v>2</v>
      </c>
      <c r="AE9" s="62" t="s">
        <v>25</v>
      </c>
      <c r="AF9" s="63" t="s">
        <v>27</v>
      </c>
      <c r="AG9" s="64" t="s">
        <v>29</v>
      </c>
      <c r="AI9" s="54" t="s">
        <v>66</v>
      </c>
      <c r="AJ9" s="53">
        <v>150</v>
      </c>
    </row>
    <row r="10" spans="1:37" ht="14.25" customHeight="1">
      <c r="A10" s="65" t="s">
        <v>74</v>
      </c>
      <c r="B10" s="66"/>
      <c r="C10" s="93">
        <v>800</v>
      </c>
      <c r="D10" s="93">
        <f t="shared" ref="D10:E10" si="4">C10</f>
        <v>800</v>
      </c>
      <c r="E10" s="93">
        <f t="shared" si="4"/>
        <v>800</v>
      </c>
      <c r="F10" s="93">
        <f>D10</f>
        <v>800</v>
      </c>
      <c r="G10" s="94">
        <f>E10</f>
        <v>800</v>
      </c>
      <c r="H10" s="95"/>
      <c r="I10" s="93">
        <v>500</v>
      </c>
      <c r="J10" s="94">
        <f t="shared" ref="J10:K10" si="5">I10</f>
        <v>500</v>
      </c>
      <c r="K10" s="96">
        <f t="shared" si="5"/>
        <v>500</v>
      </c>
      <c r="L10" s="97">
        <f t="shared" ref="L10:L11" si="6">K10</f>
        <v>500</v>
      </c>
      <c r="M10" s="97">
        <f t="shared" ref="M10:M11" si="7">L10</f>
        <v>500</v>
      </c>
      <c r="N10" s="95"/>
      <c r="O10" s="93">
        <v>300</v>
      </c>
      <c r="P10" s="93">
        <f t="shared" ref="P10:R10" si="8">O10</f>
        <v>300</v>
      </c>
      <c r="Q10" s="93">
        <f t="shared" si="8"/>
        <v>300</v>
      </c>
      <c r="R10" s="94">
        <f t="shared" si="8"/>
        <v>300</v>
      </c>
      <c r="S10" s="96">
        <f t="shared" ref="S10:S11" si="9">R10</f>
        <v>300</v>
      </c>
      <c r="T10" s="98">
        <f t="shared" ref="T10:T11" si="10">S10</f>
        <v>300</v>
      </c>
      <c r="U10" s="87">
        <v>120</v>
      </c>
      <c r="V10" s="86"/>
      <c r="Y10" s="52" t="s">
        <v>14</v>
      </c>
      <c r="AG10" s="58"/>
      <c r="AI10" s="54" t="s">
        <v>67</v>
      </c>
      <c r="AJ10" s="53">
        <v>150</v>
      </c>
    </row>
    <row r="11" spans="1:37" ht="14.25" customHeight="1">
      <c r="A11" s="67" t="s">
        <v>77</v>
      </c>
      <c r="B11" s="70"/>
      <c r="C11" s="99">
        <v>150</v>
      </c>
      <c r="D11" s="99">
        <f t="shared" ref="D11:E11" si="11">C11</f>
        <v>150</v>
      </c>
      <c r="E11" s="99">
        <f t="shared" si="11"/>
        <v>150</v>
      </c>
      <c r="F11" s="99">
        <f>D11</f>
        <v>150</v>
      </c>
      <c r="G11" s="100">
        <f>E11</f>
        <v>150</v>
      </c>
      <c r="H11" s="101"/>
      <c r="I11" s="102">
        <f>C11</f>
        <v>150</v>
      </c>
      <c r="J11" s="103">
        <f t="shared" ref="J11:K11" si="12">I11</f>
        <v>150</v>
      </c>
      <c r="K11" s="104">
        <f t="shared" si="12"/>
        <v>150</v>
      </c>
      <c r="L11" s="105">
        <f t="shared" si="6"/>
        <v>150</v>
      </c>
      <c r="M11" s="105">
        <f t="shared" si="7"/>
        <v>150</v>
      </c>
      <c r="N11" s="101"/>
      <c r="O11" s="99">
        <f>C11</f>
        <v>150</v>
      </c>
      <c r="P11" s="99">
        <f t="shared" ref="P11:R11" si="13">O11</f>
        <v>150</v>
      </c>
      <c r="Q11" s="99">
        <f t="shared" si="13"/>
        <v>150</v>
      </c>
      <c r="R11" s="100">
        <f t="shared" si="13"/>
        <v>150</v>
      </c>
      <c r="S11" s="104">
        <f t="shared" si="9"/>
        <v>150</v>
      </c>
      <c r="T11" s="106">
        <f t="shared" si="10"/>
        <v>150</v>
      </c>
      <c r="U11" s="84">
        <v>100</v>
      </c>
      <c r="V11" s="86"/>
      <c r="Y11" s="52" t="s">
        <v>53</v>
      </c>
      <c r="Z11" s="1">
        <f>C10</f>
        <v>800</v>
      </c>
      <c r="AA11" s="1">
        <f>C11</f>
        <v>150</v>
      </c>
      <c r="AB11" s="1" t="e">
        <f>HLOOKUP(Y6,C3:G9,7,TRUE)</f>
        <v>#N/A</v>
      </c>
      <c r="AC11" s="1" t="e">
        <f>HLOOKUP(Y6,C3:G9,2,TRUE)</f>
        <v>#N/A</v>
      </c>
      <c r="AD11" s="1" t="e">
        <f>HLOOKUP(Y6,C3:G9,3,TRUE)</f>
        <v>#N/A</v>
      </c>
      <c r="AE11" s="1" t="e">
        <f>HLOOKUP(Y6,C3:G9,4,TRUE)</f>
        <v>#N/A</v>
      </c>
      <c r="AF11" s="1" t="e">
        <f>HLOOKUP(Y6,C3:G9,5,TRUE)</f>
        <v>#N/A</v>
      </c>
      <c r="AG11" s="58" t="e">
        <f>HLOOKUP(Y6,C3:G9,6,TRUE)</f>
        <v>#N/A</v>
      </c>
      <c r="AI11" s="68" t="s">
        <v>78</v>
      </c>
      <c r="AJ11" s="69">
        <v>100</v>
      </c>
    </row>
    <row r="12" spans="1:37" ht="14.25" customHeight="1">
      <c r="A12" s="65" t="s">
        <v>79</v>
      </c>
      <c r="B12" s="66"/>
      <c r="C12" s="107">
        <f>(C10-C11)*16</f>
        <v>10400</v>
      </c>
      <c r="D12" s="108">
        <f>(D10-D11)*26</f>
        <v>16900</v>
      </c>
      <c r="E12" s="108">
        <f>(E10-E11)*38</f>
        <v>24700</v>
      </c>
      <c r="F12" s="108">
        <f>(F10-F11)*51</f>
        <v>33150</v>
      </c>
      <c r="G12" s="108">
        <f>(G10-G11)*65</f>
        <v>42250</v>
      </c>
      <c r="H12" s="95"/>
      <c r="I12" s="93">
        <f>(I10-I11)*16</f>
        <v>5600</v>
      </c>
      <c r="J12" s="93">
        <f>(J10-J11)*26</f>
        <v>9100</v>
      </c>
      <c r="K12" s="93">
        <f>(K10-K11)*38</f>
        <v>13300</v>
      </c>
      <c r="L12" s="93">
        <f>(L10-L11)*51</f>
        <v>17850</v>
      </c>
      <c r="M12" s="94">
        <f>(M10-M11)*65</f>
        <v>22750</v>
      </c>
      <c r="N12" s="95"/>
      <c r="O12" s="109">
        <f>(O10-O11)*8</f>
        <v>1200</v>
      </c>
      <c r="P12" s="109">
        <f>(P10-P11)*16</f>
        <v>2400</v>
      </c>
      <c r="Q12" s="107">
        <f>(Q10-Q11)*26</f>
        <v>3900</v>
      </c>
      <c r="R12" s="110">
        <f>(R10-R11)*38</f>
        <v>5700</v>
      </c>
      <c r="S12" s="94">
        <f>(S10-S11)*51</f>
        <v>7650</v>
      </c>
      <c r="T12" s="96">
        <f>(T10-T11)*65</f>
        <v>9750</v>
      </c>
      <c r="U12" s="140"/>
      <c r="Y12" s="52" t="s">
        <v>54</v>
      </c>
      <c r="Z12" s="1">
        <f>I10</f>
        <v>500</v>
      </c>
      <c r="AA12" s="1">
        <f>I11</f>
        <v>150</v>
      </c>
      <c r="AB12" s="1" t="e">
        <f>HLOOKUP(Y6,I3:M9,7,TRUE)</f>
        <v>#N/A</v>
      </c>
      <c r="AC12" s="1" t="e">
        <f>HLOOKUP(Y6,I3:M9,2,TRUE)</f>
        <v>#N/A</v>
      </c>
      <c r="AD12" s="1" t="e">
        <f>HLOOKUP(Y6,I3:M9,3,TRUE)</f>
        <v>#N/A</v>
      </c>
      <c r="AE12" s="1" t="e">
        <f>HLOOKUP(Y6,I3:M9,4,TRUE)</f>
        <v>#N/A</v>
      </c>
      <c r="AF12" s="1" t="e">
        <f>HLOOKUP(Y6,I3:M9,5,TRUE)</f>
        <v>#N/A</v>
      </c>
      <c r="AG12" s="58" t="e">
        <f>HLOOKUP(Y6,I3:M9,6,TRUE)</f>
        <v>#N/A</v>
      </c>
    </row>
    <row r="13" spans="1:37" ht="14.25" customHeight="1">
      <c r="A13" s="67" t="s">
        <v>80</v>
      </c>
      <c r="B13" s="70"/>
      <c r="C13" s="100">
        <f>(C10-C11)*25</f>
        <v>16250</v>
      </c>
      <c r="D13" s="111">
        <f>(D10-D11)*37</f>
        <v>24050</v>
      </c>
      <c r="E13" s="111">
        <f>(E10-E11)*50</f>
        <v>32500</v>
      </c>
      <c r="F13" s="111">
        <f>(F10-F11)*64</f>
        <v>41600</v>
      </c>
      <c r="G13" s="111">
        <f>(G10-G11)*76</f>
        <v>49400</v>
      </c>
      <c r="H13" s="101"/>
      <c r="I13" s="99">
        <f>(I10-I11)*25</f>
        <v>8750</v>
      </c>
      <c r="J13" s="99">
        <f>(J10-J11)*37</f>
        <v>12950</v>
      </c>
      <c r="K13" s="99">
        <f>(K10-K11)*50</f>
        <v>17500</v>
      </c>
      <c r="L13" s="99">
        <f>(L10-L11)*64</f>
        <v>22400</v>
      </c>
      <c r="M13" s="100">
        <f>(M10-M11)*76</f>
        <v>26600</v>
      </c>
      <c r="N13" s="101"/>
      <c r="O13" s="102">
        <f>(O10-O11)*15</f>
        <v>2250</v>
      </c>
      <c r="P13" s="102">
        <f>(P10-P11)*25</f>
        <v>3750</v>
      </c>
      <c r="Q13" s="103">
        <f>(Q10-Q11)*37</f>
        <v>5550</v>
      </c>
      <c r="R13" s="112">
        <f t="shared" ref="R13" si="14">(R10-R11)*50</f>
        <v>7500</v>
      </c>
      <c r="S13" s="103">
        <f>(S10-S11)*64</f>
        <v>9600</v>
      </c>
      <c r="T13" s="113">
        <f>(T10-T11)*76</f>
        <v>11400</v>
      </c>
      <c r="U13" s="141"/>
      <c r="Y13" s="52" t="s">
        <v>55</v>
      </c>
      <c r="Z13" s="1">
        <f>O10</f>
        <v>300</v>
      </c>
      <c r="AA13" s="1">
        <f>O11</f>
        <v>150</v>
      </c>
      <c r="AB13" s="1" t="e">
        <f>HLOOKUP(Y6,O3:T9,7,TRUE)</f>
        <v>#N/A</v>
      </c>
      <c r="AC13" s="1" t="e">
        <f>HLOOKUP(Y6,O3:T9,2,TRUE)</f>
        <v>#N/A</v>
      </c>
      <c r="AD13" s="1" t="e">
        <f>HLOOKUP(Y6,O3:T9,3,TRUE)</f>
        <v>#N/A</v>
      </c>
      <c r="AE13" s="1" t="e">
        <f>HLOOKUP(Y6,O3:T9,4,TRUE)</f>
        <v>#N/A</v>
      </c>
      <c r="AF13" s="1" t="e">
        <f>HLOOKUP(Y6,O3:T9,5,TRUE)</f>
        <v>#N/A</v>
      </c>
      <c r="AG13" s="58" t="e">
        <f>HLOOKUP(Y6,O3:U9,6,TRUE)</f>
        <v>#N/A</v>
      </c>
    </row>
    <row r="14" spans="1:37" ht="14.25" customHeight="1">
      <c r="A14" s="65" t="s">
        <v>81</v>
      </c>
      <c r="B14" s="66"/>
      <c r="C14" s="109">
        <f t="shared" ref="C14:F14" si="15">C12-C9</f>
        <v>900</v>
      </c>
      <c r="D14" s="109">
        <f>D12-D9</f>
        <v>1700</v>
      </c>
      <c r="E14" s="109">
        <f>E12-E9</f>
        <v>6200</v>
      </c>
      <c r="F14" s="109">
        <f t="shared" si="15"/>
        <v>3750</v>
      </c>
      <c r="G14" s="107">
        <f>G12-G9</f>
        <v>7550</v>
      </c>
      <c r="H14" s="95"/>
      <c r="I14" s="107">
        <f t="shared" ref="I14:K14" si="16">I12-I9</f>
        <v>1600</v>
      </c>
      <c r="J14" s="108">
        <f t="shared" si="16"/>
        <v>1000</v>
      </c>
      <c r="K14" s="108">
        <f t="shared" si="16"/>
        <v>3200</v>
      </c>
      <c r="L14" s="108">
        <f t="shared" ref="L14:M14" si="17">L12-L9</f>
        <v>1150</v>
      </c>
      <c r="M14" s="108">
        <f t="shared" si="17"/>
        <v>3250</v>
      </c>
      <c r="N14" s="95"/>
      <c r="O14" s="94">
        <f t="shared" ref="O14:R14" si="18">O12-O9</f>
        <v>0</v>
      </c>
      <c r="P14" s="96">
        <f t="shared" si="18"/>
        <v>300</v>
      </c>
      <c r="Q14" s="96">
        <f t="shared" si="18"/>
        <v>600</v>
      </c>
      <c r="R14" s="96">
        <f t="shared" si="18"/>
        <v>1800</v>
      </c>
      <c r="S14" s="96">
        <f t="shared" ref="S14:T14" si="19">S12-S9</f>
        <v>2050</v>
      </c>
      <c r="T14" s="96">
        <f t="shared" si="19"/>
        <v>3050</v>
      </c>
      <c r="U14" s="142"/>
      <c r="Y14" s="71" t="s">
        <v>56</v>
      </c>
      <c r="Z14" s="59">
        <f>U10</f>
        <v>120</v>
      </c>
      <c r="AA14" s="59">
        <f>U11</f>
        <v>100</v>
      </c>
      <c r="AB14" s="59">
        <f>Y6*(Z14-AA14)</f>
        <v>0</v>
      </c>
      <c r="AC14" s="59">
        <v>0</v>
      </c>
      <c r="AD14" s="59">
        <v>0</v>
      </c>
      <c r="AE14" s="59">
        <v>0</v>
      </c>
      <c r="AF14" s="59">
        <v>0</v>
      </c>
      <c r="AG14" s="56">
        <v>0</v>
      </c>
      <c r="AI14" s="1" t="s">
        <v>82</v>
      </c>
      <c r="AJ14" s="1" t="s">
        <v>74</v>
      </c>
      <c r="AK14" s="1" t="s">
        <v>83</v>
      </c>
    </row>
    <row r="15" spans="1:37" ht="14.25" customHeight="1">
      <c r="A15" s="67" t="s">
        <v>84</v>
      </c>
      <c r="B15" s="70"/>
      <c r="C15" s="99">
        <f t="shared" ref="C15:E15" si="20">C13-C9</f>
        <v>6750</v>
      </c>
      <c r="D15" s="99">
        <f t="shared" si="20"/>
        <v>8850</v>
      </c>
      <c r="E15" s="99">
        <f t="shared" si="20"/>
        <v>14000</v>
      </c>
      <c r="F15" s="99">
        <f>F13-F9</f>
        <v>12200</v>
      </c>
      <c r="G15" s="100">
        <f>G13-G9</f>
        <v>14700</v>
      </c>
      <c r="H15" s="101"/>
      <c r="I15" s="100">
        <f t="shared" ref="I15:M15" si="21">I13-I9</f>
        <v>4750</v>
      </c>
      <c r="J15" s="111">
        <f t="shared" si="21"/>
        <v>4850</v>
      </c>
      <c r="K15" s="111">
        <f t="shared" si="21"/>
        <v>7400</v>
      </c>
      <c r="L15" s="111">
        <f t="shared" si="21"/>
        <v>5700</v>
      </c>
      <c r="M15" s="111">
        <f t="shared" si="21"/>
        <v>7100</v>
      </c>
      <c r="N15" s="101"/>
      <c r="O15" s="100">
        <f t="shared" ref="O15:T15" si="22">O13-O9</f>
        <v>1050</v>
      </c>
      <c r="P15" s="111">
        <f t="shared" si="22"/>
        <v>1650</v>
      </c>
      <c r="Q15" s="111">
        <f t="shared" si="22"/>
        <v>2250</v>
      </c>
      <c r="R15" s="111">
        <f t="shared" si="22"/>
        <v>3600</v>
      </c>
      <c r="S15" s="111">
        <f t="shared" si="22"/>
        <v>4000</v>
      </c>
      <c r="T15" s="111">
        <f t="shared" si="22"/>
        <v>4700</v>
      </c>
      <c r="U15" s="143"/>
      <c r="AI15" s="1" t="s">
        <v>85</v>
      </c>
      <c r="AJ15" s="1">
        <v>1200</v>
      </c>
      <c r="AK15" s="1">
        <v>2000</v>
      </c>
    </row>
    <row r="16" spans="1:37" ht="14.25" customHeight="1">
      <c r="C16" s="86"/>
      <c r="D16" s="86"/>
      <c r="E16" s="86"/>
      <c r="F16" s="86"/>
      <c r="G16" s="86"/>
      <c r="I16" s="86"/>
      <c r="J16" s="86"/>
      <c r="K16" s="86"/>
      <c r="L16" s="86"/>
      <c r="M16" s="86"/>
      <c r="O16" s="86"/>
      <c r="P16" s="86"/>
      <c r="Q16" s="86"/>
      <c r="R16" s="86"/>
      <c r="S16" s="86"/>
      <c r="T16" s="86"/>
      <c r="AI16" s="1" t="s">
        <v>86</v>
      </c>
      <c r="AJ16" s="1">
        <v>1200</v>
      </c>
      <c r="AK16" s="1">
        <v>2000</v>
      </c>
    </row>
    <row r="17" spans="35:37" ht="14.25" customHeight="1">
      <c r="AI17" s="1" t="s">
        <v>87</v>
      </c>
      <c r="AJ17" s="1">
        <v>1200</v>
      </c>
      <c r="AK17" s="1">
        <v>3000</v>
      </c>
    </row>
    <row r="18" spans="35:37" ht="14.25" customHeight="1">
      <c r="AI18" s="1" t="s">
        <v>40</v>
      </c>
      <c r="AJ18" s="1">
        <v>1800</v>
      </c>
      <c r="AK18" s="1">
        <v>3000</v>
      </c>
    </row>
    <row r="19" spans="35:37" ht="14.25" customHeight="1">
      <c r="AI19" s="1" t="s">
        <v>88</v>
      </c>
      <c r="AJ19" s="1">
        <v>1800</v>
      </c>
      <c r="AK19" s="1">
        <v>3000</v>
      </c>
    </row>
    <row r="20" spans="35:37" ht="14.25" customHeight="1">
      <c r="AI20" s="1" t="s">
        <v>89</v>
      </c>
    </row>
    <row r="21" spans="35:37" ht="14.25" customHeight="1"/>
    <row r="22" spans="35:37" ht="14.25" customHeight="1"/>
    <row r="23" spans="35:37" ht="14.25" customHeight="1"/>
    <row r="24" spans="35:37" ht="14.25" customHeight="1"/>
    <row r="25" spans="35:37" ht="14.25" customHeight="1"/>
    <row r="26" spans="35:37" ht="14.25" customHeight="1"/>
    <row r="27" spans="35:37" ht="14.25" customHeight="1"/>
    <row r="28" spans="35:37" ht="14.25" customHeight="1"/>
    <row r="29" spans="35:37" ht="14.25" customHeight="1"/>
    <row r="30" spans="35:37" ht="14.25" customHeight="1"/>
    <row r="31" spans="35:37" ht="14.25" customHeight="1"/>
    <row r="32" spans="35:3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C1:F1"/>
    <mergeCell ref="I1:K1"/>
    <mergeCell ref="O1:R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4</vt:i4>
      </vt:variant>
    </vt:vector>
  </HeadingPairs>
  <TitlesOfParts>
    <vt:vector size="13" baseType="lpstr">
      <vt:lpstr>Instruktion</vt:lpstr>
      <vt:lpstr>SPT</vt:lpstr>
      <vt:lpstr>45+</vt:lpstr>
      <vt:lpstr>Lag-SM</vt:lpstr>
      <vt:lpstr>SM</vt:lpstr>
      <vt:lpstr>SM14-1</vt:lpstr>
      <vt:lpstr>Sanktion</vt:lpstr>
      <vt:lpstr>Övriga</vt:lpstr>
      <vt:lpstr>Data</vt:lpstr>
      <vt:lpstr>SPT</vt:lpstr>
      <vt:lpstr>SPT_startande</vt:lpstr>
      <vt:lpstr>SPT_tävling</vt:lpstr>
      <vt:lpstr>Test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Björkenius</dc:creator>
  <cp:keywords/>
  <dc:description/>
  <cp:lastModifiedBy>Anna-Karin Bedeus</cp:lastModifiedBy>
  <cp:revision/>
  <dcterms:created xsi:type="dcterms:W3CDTF">2018-07-02T19:59:56Z</dcterms:created>
  <dcterms:modified xsi:type="dcterms:W3CDTF">2023-08-14T06:18:11Z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0x01010081735B8E7C76BE4085B07938D95ADD23</vt:lpwstr>
  </property>
  <property fmtid="{D5CDD505-2E9C-101B-9397-08002B2CF9AE}" pid="3" name="MSIP_Label_7fea2623-af8f-4fb8-b1cf-b63cc8e496aa_Enabled">
    <vt:lpwstr>true</vt:lpwstr>
  </property>
  <property fmtid="{D5CDD505-2E9C-101B-9397-08002B2CF9AE}" pid="4" name="MSIP_Label_7fea2623-af8f-4fb8-b1cf-b63cc8e496aa_SetDate">
    <vt:lpwstr>2022-11-30T21:50:13Z</vt:lpwstr>
  </property>
  <property fmtid="{D5CDD505-2E9C-101B-9397-08002B2CF9AE}" pid="5" name="MSIP_Label_7fea2623-af8f-4fb8-b1cf-b63cc8e496aa_Method">
    <vt:lpwstr>Standard</vt:lpwstr>
  </property>
  <property fmtid="{D5CDD505-2E9C-101B-9397-08002B2CF9AE}" pid="6" name="MSIP_Label_7fea2623-af8f-4fb8-b1cf-b63cc8e496aa_Name">
    <vt:lpwstr>Internal</vt:lpwstr>
  </property>
  <property fmtid="{D5CDD505-2E9C-101B-9397-08002B2CF9AE}" pid="7" name="MSIP_Label_7fea2623-af8f-4fb8-b1cf-b63cc8e496aa_SiteId">
    <vt:lpwstr>81fa766e-a349-4867-8bf4-ab35e250a08f</vt:lpwstr>
  </property>
  <property fmtid="{D5CDD505-2E9C-101B-9397-08002B2CF9AE}" pid="8" name="MSIP_Label_7fea2623-af8f-4fb8-b1cf-b63cc8e496aa_ActionId">
    <vt:lpwstr>5378a3a2-d821-46dc-926c-0162f9de3334</vt:lpwstr>
  </property>
  <property fmtid="{D5CDD505-2E9C-101B-9397-08002B2CF9AE}" pid="9" name="MSIP_Label_7fea2623-af8f-4fb8-b1cf-b63cc8e496aa_ContentBits">
    <vt:lpwstr>0</vt:lpwstr>
  </property>
</Properties>
</file>